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__SATT\__Rozvoj SZT\___Prodej DR + VM\__Nabídka prodeje\23-02 Podklady VM\"/>
    </mc:Choice>
  </mc:AlternateContent>
  <xr:revisionPtr revIDLastSave="0" documentId="13_ncr:1_{C7A20B86-0D3B-44C0-8B69-7143522CDC1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Zdroje" sheetId="1" r:id="rId1"/>
    <sheet name="PBZ 2021 VM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3" i="3" l="1"/>
  <c r="N43" i="3"/>
  <c r="M43" i="3"/>
  <c r="L43" i="3"/>
  <c r="K43" i="3"/>
  <c r="J43" i="3"/>
  <c r="I43" i="3"/>
  <c r="J39" i="3" l="1"/>
  <c r="J36" i="3" s="1"/>
  <c r="J38" i="3"/>
  <c r="P34" i="3" l="1"/>
  <c r="P31" i="3"/>
  <c r="P6" i="3"/>
  <c r="M12" i="3" l="1"/>
  <c r="M29" i="3" s="1"/>
  <c r="M30" i="3" s="1"/>
  <c r="K12" i="3" l="1"/>
  <c r="J12" i="3" l="1"/>
  <c r="E16" i="3" l="1"/>
  <c r="F16" i="3"/>
  <c r="E12" i="3"/>
  <c r="F12" i="3"/>
  <c r="F18" i="3" l="1"/>
  <c r="F43" i="3"/>
  <c r="E18" i="3"/>
  <c r="E43" i="3"/>
  <c r="P22" i="3"/>
  <c r="P19" i="3"/>
  <c r="P17" i="3"/>
  <c r="P15" i="3"/>
  <c r="P11" i="3"/>
  <c r="P10" i="3"/>
  <c r="E29" i="3" l="1"/>
  <c r="D12" i="3" l="1"/>
  <c r="D29" i="3" s="1"/>
  <c r="P5" i="3" l="1"/>
  <c r="J29" i="3" l="1"/>
  <c r="J30" i="3" s="1"/>
  <c r="D30" i="3" l="1"/>
  <c r="O12" i="3" l="1"/>
  <c r="N12" i="3"/>
  <c r="L12" i="3"/>
  <c r="I12" i="3"/>
  <c r="I29" i="3" s="1"/>
  <c r="I30" i="3" s="1"/>
  <c r="H12" i="3"/>
  <c r="G12" i="3"/>
  <c r="L29" i="3" l="1"/>
  <c r="L30" i="3" s="1"/>
  <c r="N29" i="3"/>
  <c r="N30" i="3" s="1"/>
  <c r="O29" i="3"/>
  <c r="O30" i="3" s="1"/>
  <c r="K29" i="3"/>
  <c r="K30" i="3" s="1"/>
  <c r="H29" i="3"/>
  <c r="H30" i="3" s="1"/>
  <c r="G29" i="3"/>
  <c r="G30" i="3" s="1"/>
  <c r="F29" i="3"/>
  <c r="F30" i="3" s="1"/>
  <c r="E30" i="3"/>
  <c r="P12" i="3"/>
  <c r="P29" i="3" l="1"/>
  <c r="P30" i="3"/>
  <c r="E24" i="3" l="1"/>
  <c r="P23" i="3" l="1"/>
  <c r="O16" i="3"/>
  <c r="O18" i="3" s="1"/>
  <c r="N16" i="3"/>
  <c r="M16" i="3"/>
  <c r="L16" i="3"/>
  <c r="K16" i="3"/>
  <c r="I16" i="3"/>
  <c r="H16" i="3"/>
  <c r="G16" i="3"/>
  <c r="D16" i="3"/>
  <c r="O7" i="3"/>
  <c r="O8" i="3" s="1"/>
  <c r="O9" i="3" s="1"/>
  <c r="N7" i="3"/>
  <c r="N8" i="3" s="1"/>
  <c r="N9" i="3" s="1"/>
  <c r="M7" i="3"/>
  <c r="M8" i="3" s="1"/>
  <c r="M9" i="3" s="1"/>
  <c r="L7" i="3"/>
  <c r="L8" i="3" s="1"/>
  <c r="L9" i="3" s="1"/>
  <c r="K7" i="3"/>
  <c r="K8" i="3" s="1"/>
  <c r="K32" i="3" s="1"/>
  <c r="K33" i="3" s="1"/>
  <c r="J7" i="3"/>
  <c r="I7" i="3"/>
  <c r="I8" i="3" s="1"/>
  <c r="H7" i="3"/>
  <c r="G7" i="3"/>
  <c r="F7" i="3"/>
  <c r="F8" i="3" s="1"/>
  <c r="E7" i="3"/>
  <c r="E8" i="3" s="1"/>
  <c r="E20" i="3" s="1"/>
  <c r="D7" i="3"/>
  <c r="D8" i="3" s="1"/>
  <c r="D32" i="3" s="1"/>
  <c r="D33" i="3" s="1"/>
  <c r="U6" i="3"/>
  <c r="V6" i="3" s="1"/>
  <c r="C1" i="1"/>
  <c r="I18" i="3" l="1"/>
  <c r="K18" i="3"/>
  <c r="L18" i="3"/>
  <c r="M18" i="3"/>
  <c r="M38" i="3"/>
  <c r="N18" i="3"/>
  <c r="H18" i="3"/>
  <c r="H43" i="3"/>
  <c r="E21" i="3"/>
  <c r="E39" i="3"/>
  <c r="E38" i="3"/>
  <c r="E36" i="3" s="1"/>
  <c r="D43" i="3"/>
  <c r="G18" i="3"/>
  <c r="G43" i="3"/>
  <c r="H8" i="3"/>
  <c r="H9" i="3" s="1"/>
  <c r="F32" i="3"/>
  <c r="F33" i="3" s="1"/>
  <c r="F20" i="3"/>
  <c r="I9" i="3"/>
  <c r="I32" i="3"/>
  <c r="I33" i="3" s="1"/>
  <c r="J8" i="3"/>
  <c r="J26" i="3" s="1"/>
  <c r="K20" i="3"/>
  <c r="K39" i="3" s="1"/>
  <c r="K9" i="3"/>
  <c r="F9" i="3"/>
  <c r="F26" i="3"/>
  <c r="E9" i="3"/>
  <c r="E32" i="3"/>
  <c r="E33" i="3" s="1"/>
  <c r="D9" i="3"/>
  <c r="L20" i="3"/>
  <c r="L38" i="3" s="1"/>
  <c r="O20" i="3"/>
  <c r="O32" i="3"/>
  <c r="O33" i="3" s="1"/>
  <c r="I20" i="3"/>
  <c r="M20" i="3"/>
  <c r="N20" i="3"/>
  <c r="N39" i="3" s="1"/>
  <c r="N32" i="3"/>
  <c r="N33" i="3" s="1"/>
  <c r="L32" i="3"/>
  <c r="L33" i="3" s="1"/>
  <c r="M32" i="3"/>
  <c r="M33" i="3" s="1"/>
  <c r="D20" i="3"/>
  <c r="D39" i="3" s="1"/>
  <c r="P16" i="3"/>
  <c r="P18" i="3" s="1"/>
  <c r="D18" i="3"/>
  <c r="S15" i="3"/>
  <c r="R15" i="3"/>
  <c r="P7" i="3"/>
  <c r="P24" i="3"/>
  <c r="G8" i="3"/>
  <c r="G32" i="3" s="1"/>
  <c r="G33" i="3" s="1"/>
  <c r="M21" i="3" l="1"/>
  <c r="M39" i="3"/>
  <c r="M36" i="3" s="1"/>
  <c r="I21" i="3"/>
  <c r="I39" i="3"/>
  <c r="K38" i="3"/>
  <c r="K36" i="3" s="1"/>
  <c r="L21" i="3"/>
  <c r="L39" i="3"/>
  <c r="L36" i="3" s="1"/>
  <c r="N38" i="3"/>
  <c r="N36" i="3" s="1"/>
  <c r="I38" i="3"/>
  <c r="O21" i="3"/>
  <c r="O39" i="3"/>
  <c r="O38" i="3"/>
  <c r="H20" i="3"/>
  <c r="F21" i="3"/>
  <c r="F39" i="3"/>
  <c r="F38" i="3"/>
  <c r="D38" i="3"/>
  <c r="D36" i="3" s="1"/>
  <c r="H32" i="3"/>
  <c r="H33" i="3" s="1"/>
  <c r="J9" i="3"/>
  <c r="J32" i="3"/>
  <c r="J33" i="3" s="1"/>
  <c r="G9" i="3"/>
  <c r="G26" i="3"/>
  <c r="N21" i="3"/>
  <c r="G20" i="3"/>
  <c r="D21" i="3"/>
  <c r="P8" i="3"/>
  <c r="P20" i="3" s="1"/>
  <c r="P21" i="3" s="1"/>
  <c r="O36" i="3" l="1"/>
  <c r="I36" i="3"/>
  <c r="F36" i="3"/>
  <c r="G21" i="3"/>
  <c r="G39" i="3"/>
  <c r="G38" i="3"/>
  <c r="G36" i="3" s="1"/>
  <c r="H21" i="3"/>
  <c r="H39" i="3"/>
  <c r="H38" i="3"/>
  <c r="H36" i="3" s="1"/>
  <c r="P9" i="3"/>
  <c r="P32" i="3"/>
  <c r="P33" i="3" s="1"/>
  <c r="P2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Malý</author>
  </authors>
  <commentList>
    <comment ref="A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Spalné teplo</t>
        </r>
        <r>
          <rPr>
            <sz val="9"/>
            <color indexed="81"/>
            <rFont val="Tahoma"/>
            <family val="2"/>
            <charset val="238"/>
          </rPr>
          <t xml:space="preserve"> je takové množství tepla, které se uvolní dokonalým spálením jednotkového množství paliva. Předpokládá se, že voda, uvolněná spalováním, zkondenzuje a </t>
        </r>
        <r>
          <rPr>
            <u/>
            <sz val="9"/>
            <color indexed="81"/>
            <rFont val="Tahoma"/>
            <family val="2"/>
            <charset val="238"/>
          </rPr>
          <t>energii chemické reakce není třeba redukovat o její skupenské teplo</t>
        </r>
        <r>
          <rPr>
            <sz val="9"/>
            <color indexed="81"/>
            <rFont val="Tahoma"/>
            <family val="2"/>
            <charset val="238"/>
          </rPr>
          <t xml:space="preserve">. 
Tím se spalné teplo liší od </t>
        </r>
        <r>
          <rPr>
            <b/>
            <sz val="9"/>
            <color indexed="81"/>
            <rFont val="Tahoma"/>
            <family val="2"/>
            <charset val="238"/>
          </rPr>
          <t>výhřevnosti</t>
        </r>
        <r>
          <rPr>
            <sz val="9"/>
            <color indexed="81"/>
            <rFont val="Tahoma"/>
            <family val="2"/>
            <charset val="238"/>
          </rPr>
          <t xml:space="preserve">, kde se předpokládá na konci reakce voda v plynném skupenství. Proto je hodnota spalného tepla vždy větší nebo rovna hodnotě výhřevnosti. Rovnost nastává, když spalováním nevzniká voda.
Spalné teplo se obvykle značí </t>
        </r>
        <r>
          <rPr>
            <b/>
            <sz val="9"/>
            <color indexed="81"/>
            <rFont val="Tahoma"/>
            <family val="2"/>
            <charset val="238"/>
          </rPr>
          <t>H</t>
        </r>
        <r>
          <rPr>
            <sz val="9"/>
            <color indexed="81"/>
            <rFont val="Tahoma"/>
            <family val="2"/>
            <charset val="238"/>
          </rPr>
          <t>. Jednotky závisí na volbě jednotkových množství látky a energie. Obvykle je to v J/kg, ale používají se i jednotky J/mol nebo J/m³.</t>
        </r>
      </text>
    </comment>
    <comment ref="A36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Výpočet viz vyhláška č. 37/2016 Sb., příloha č. 2</t>
        </r>
      </text>
    </comment>
  </commentList>
</comments>
</file>

<file path=xl/sharedStrings.xml><?xml version="1.0" encoding="utf-8"?>
<sst xmlns="http://schemas.openxmlformats.org/spreadsheetml/2006/main" count="122" uniqueCount="90">
  <si>
    <t>PŘEHLED ZDROJŮ</t>
  </si>
  <si>
    <t>Velké Meziříčí</t>
  </si>
  <si>
    <t>KOTEL</t>
  </si>
  <si>
    <t>K1</t>
  </si>
  <si>
    <t>K2</t>
  </si>
  <si>
    <t>TEDOM</t>
  </si>
  <si>
    <t>Typ</t>
  </si>
  <si>
    <t>KDVE 16</t>
  </si>
  <si>
    <t>VP 600</t>
  </si>
  <si>
    <t>MT 140 SP</t>
  </si>
  <si>
    <t>Výrobce</t>
  </si>
  <si>
    <t>ČKD Dukla</t>
  </si>
  <si>
    <t>Sigma Brno</t>
  </si>
  <si>
    <t>Tedom Třebíč</t>
  </si>
  <si>
    <t>Rok výroby</t>
  </si>
  <si>
    <t>Výkon tepelný</t>
  </si>
  <si>
    <t>1 700 kW</t>
  </si>
  <si>
    <t>600 kW</t>
  </si>
  <si>
    <t>210 kW</t>
  </si>
  <si>
    <t>Jmenovitý tepelný</t>
  </si>
  <si>
    <t>1 848 kW</t>
  </si>
  <si>
    <t>667 kW</t>
  </si>
  <si>
    <t>Výkon elektrický</t>
  </si>
  <si>
    <t>140 kW</t>
  </si>
  <si>
    <t>Plynový příkon</t>
  </si>
  <si>
    <t>395 kW</t>
  </si>
  <si>
    <t>Palivo</t>
  </si>
  <si>
    <t>zemní plyn</t>
  </si>
  <si>
    <t>HOŘÁK</t>
  </si>
  <si>
    <t>APH 25 PZ-R</t>
  </si>
  <si>
    <t>APH 10 PZ</t>
  </si>
  <si>
    <t>1.BS Třebíč</t>
  </si>
  <si>
    <t>Výkon</t>
  </si>
  <si>
    <t>3 100 kW</t>
  </si>
  <si>
    <t>1 200 kW</t>
  </si>
  <si>
    <t xml:space="preserve">Regulace </t>
  </si>
  <si>
    <t>plynulá</t>
  </si>
  <si>
    <t xml:space="preserve">Rok výroby </t>
  </si>
  <si>
    <t>Emisní parametry hořáků</t>
  </si>
  <si>
    <r>
      <t>mg*m</t>
    </r>
    <r>
      <rPr>
        <vertAlign val="superscript"/>
        <sz val="11"/>
        <color theme="1"/>
        <rFont val="Calibri"/>
        <family val="2"/>
        <charset val="238"/>
        <scheme val="minor"/>
      </rPr>
      <t>-3</t>
    </r>
  </si>
  <si>
    <r>
      <t xml:space="preserve">Emise CO </t>
    </r>
    <r>
      <rPr>
        <sz val="11"/>
        <color theme="1"/>
        <rFont val="Symbol"/>
        <family val="1"/>
        <charset val="2"/>
      </rPr>
      <t>£</t>
    </r>
  </si>
  <si>
    <r>
      <t>Emise NO</t>
    </r>
    <r>
      <rPr>
        <vertAlign val="subscript"/>
        <sz val="11"/>
        <color theme="1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Symbol"/>
        <family val="1"/>
        <charset val="2"/>
      </rPr>
      <t>£</t>
    </r>
  </si>
  <si>
    <t>Limitní emisní parametry od roku 2020</t>
  </si>
  <si>
    <t>Celkem</t>
  </si>
  <si>
    <t>Provozní bilance zdrojů</t>
  </si>
  <si>
    <t>Leden</t>
  </si>
  <si>
    <t xml:space="preserve">Únor 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</si>
  <si>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</si>
  <si>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</si>
  <si>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</si>
  <si>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</si>
  <si>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</si>
  <si>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</si>
  <si>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</si>
  <si>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</si>
  <si>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</si>
  <si>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</si>
  <si>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Fakturační měsíční odběr plynu v DR (m3)</t>
  </si>
  <si>
    <r>
      <rPr>
        <sz val="11"/>
        <color rgb="FFFF0000"/>
        <rFont val="Tahoma"/>
        <family val="2"/>
        <charset val="238"/>
      </rPr>
      <t>◄</t>
    </r>
    <r>
      <rPr>
        <sz val="11"/>
        <color rgb="FFFF0000"/>
        <rFont val="Calibri"/>
        <family val="2"/>
        <charset val="238"/>
      </rPr>
      <t xml:space="preserve"> Údaje z faktury</t>
    </r>
  </si>
  <si>
    <t>Fakturační měsíční odběr plynu v DR (kWh)</t>
  </si>
  <si>
    <r>
      <t>Spalné teplo (kWh/m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</si>
  <si>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Výhřevnost (kWh/m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</si>
  <si>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theme="0"/>
        <rFont val="Symbol"/>
        <family val="1"/>
        <charset val="2"/>
      </rPr>
      <t>b</t>
    </r>
    <r>
      <rPr>
        <b/>
        <vertAlign val="subscript"/>
        <sz val="11"/>
        <color theme="0"/>
        <rFont val="Calibri"/>
        <family val="2"/>
        <charset val="238"/>
        <scheme val="minor"/>
      </rPr>
      <t>e</t>
    </r>
  </si>
  <si>
    <r>
      <rPr>
        <b/>
        <sz val="11"/>
        <color theme="0"/>
        <rFont val="Symbol"/>
        <family val="1"/>
        <charset val="2"/>
      </rPr>
      <t>b</t>
    </r>
    <r>
      <rPr>
        <b/>
        <vertAlign val="subscript"/>
        <sz val="11"/>
        <color theme="0"/>
        <rFont val="Calibri"/>
        <family val="2"/>
        <charset val="238"/>
        <scheme val="minor"/>
      </rPr>
      <t>t</t>
    </r>
  </si>
  <si>
    <t>Výroba</t>
  </si>
  <si>
    <t>Teplo (GJ)</t>
  </si>
  <si>
    <r>
      <rPr>
        <sz val="11"/>
        <color rgb="FFFF0000"/>
        <rFont val="Tahoma"/>
        <family val="2"/>
        <charset val="238"/>
      </rPr>
      <t>◄</t>
    </r>
    <r>
      <rPr>
        <sz val="11"/>
        <color rgb="FFFF0000"/>
        <rFont val="Calibri"/>
        <family val="2"/>
        <charset val="238"/>
      </rPr>
      <t xml:space="preserve"> Dle CR 4/2015, příloha č. 4, část A</t>
    </r>
  </si>
  <si>
    <t>Teplo (kWh)</t>
  </si>
  <si>
    <t>Elektřina (kWh)</t>
  </si>
  <si>
    <t>Celkem (kWh)</t>
  </si>
  <si>
    <t>Spotřeba</t>
  </si>
  <si>
    <r>
      <t>Plyn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</si>
  <si>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Plyn (kWh)</t>
  </si>
  <si>
    <r>
      <rPr>
        <sz val="11"/>
        <color rgb="FF0070C0"/>
        <rFont val="Tahoma"/>
        <family val="2"/>
        <charset val="238"/>
      </rPr>
      <t>◄</t>
    </r>
    <r>
      <rPr>
        <sz val="11"/>
        <color rgb="FF0070C0"/>
        <rFont val="Calibri"/>
        <family val="2"/>
        <charset val="238"/>
      </rPr>
      <t xml:space="preserve"> Údaje vychází z výhřevnosti, nikoli ze splaného tepla jako na faktuře</t>
    </r>
  </si>
  <si>
    <t>Účinnost</t>
  </si>
  <si>
    <t>Provozní hodiny</t>
  </si>
  <si>
    <t>Podpora formou ZB je pro max. 3 000 hodin/rok</t>
  </si>
  <si>
    <r>
      <t>Výhřevnost (GJ/1000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</si>
  <si>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Teplo kotel (GJ)</t>
  </si>
  <si>
    <t>Celková výroba v kotelně (GJ)</t>
  </si>
  <si>
    <t>Výroba tepla ÚT (GJ)</t>
  </si>
  <si>
    <t>Výroba tepla TUV (GJ)</t>
  </si>
  <si>
    <t>UPE</t>
  </si>
  <si>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q</t>
    </r>
    <r>
      <rPr>
        <vertAlign val="superscript"/>
        <sz val="11"/>
        <color theme="1"/>
        <rFont val="Calibri"/>
        <family val="2"/>
        <charset val="238"/>
        <scheme val="minor"/>
      </rPr>
      <t>T</t>
    </r>
  </si>
  <si>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e</t>
    </r>
    <r>
      <rPr>
        <vertAlign val="superscript"/>
        <sz val="11"/>
        <color theme="1"/>
        <rFont val="Calibri"/>
        <family val="2"/>
        <charset val="238"/>
        <scheme val="minor"/>
      </rPr>
      <t>T</t>
    </r>
  </si>
  <si>
    <t>Účinnost elektř. KVET</t>
  </si>
  <si>
    <t>Účinnost tepla KVET</t>
  </si>
  <si>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vertAlign val="superscript"/>
        <sz val="11"/>
        <color theme="1"/>
        <rFont val="Calibri"/>
        <family val="2"/>
        <charset val="238"/>
        <scheme val="minor"/>
      </rPr>
      <t>V</t>
    </r>
  </si>
  <si>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vertAlign val="superscript"/>
        <sz val="11"/>
        <color theme="1"/>
        <rFont val="Calibri"/>
        <family val="2"/>
        <charset val="238"/>
        <scheme val="minor"/>
      </rPr>
      <t>E</t>
    </r>
  </si>
  <si>
    <t>Poměr elektřina/teplo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</si>
</sst>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&quot; MWh&quot;"/>
    <numFmt numFmtId="165" formatCode="#,##0.0&quot; GJ&quot;"/>
    <numFmt numFmtId="166" formatCode="#,##0.0"/>
    <numFmt numFmtId="167" formatCode="0.000"/>
    <numFmt numFmtId="168" formatCode="0.0%"/>
    <numFmt numFmtId="169" formatCode="0.0"/>
  </numFmts>
  <fonts count="24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FF0000"/>
      <name val="Tahoma"/>
      <family val="2"/>
      <charset val="238"/>
    </font>
    <font>
      <b/>
      <sz val="11"/>
      <color theme="0"/>
      <name val="Symbol"/>
      <family val="1"/>
      <charset val="2"/>
    </font>
    <font>
      <b/>
      <vertAlign val="subscript"/>
      <sz val="11"/>
      <color theme="0"/>
      <name val="Calibri"/>
      <family val="2"/>
      <charset val="238"/>
      <scheme val="minor"/>
    </font>
    <font>
      <sz val="11"/>
      <color rgb="FF0070C0"/>
      <name val="Calibri"/>
      <family val="2"/>
      <charset val="238"/>
    </font>
    <font>
      <sz val="11"/>
      <color rgb="FF0070C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1"/>
      <charset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70C0"/>
      </bottom>
      <diagonal/>
    </border>
    <border>
      <left/>
      <right style="medium">
        <color indexed="64"/>
      </right>
      <top/>
      <bottom style="thin">
        <color rgb="FF0070C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theme="4" tint="0.59999389629810485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101">
    <xf numFmtId="0" fontId="0" fillId="0" borderId="0" xfId="0"/>
    <xf numFmtId="0" fontId="5" fillId="0" borderId="0" xfId="0" applyFont="1"/>
    <xf numFmtId="164" fontId="0" fillId="2" borderId="0" xfId="0" applyNumberFormat="1" applyFill="1"/>
    <xf numFmtId="165" fontId="0" fillId="0" borderId="0" xfId="0" applyNumberFormat="1"/>
    <xf numFmtId="0" fontId="6" fillId="0" borderId="0" xfId="0" applyFont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4" fillId="3" borderId="0" xfId="0" applyFont="1" applyFill="1" applyAlignment="1">
      <alignment horizontal="left" indent="1"/>
    </xf>
    <xf numFmtId="3" fontId="0" fillId="0" borderId="0" xfId="0" applyNumberFormat="1"/>
    <xf numFmtId="0" fontId="10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/>
    <xf numFmtId="0" fontId="11" fillId="0" borderId="0" xfId="0" applyFont="1"/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3" fontId="0" fillId="2" borderId="0" xfId="0" applyNumberFormat="1" applyFill="1"/>
    <xf numFmtId="3" fontId="0" fillId="2" borderId="6" xfId="0" applyNumberFormat="1" applyFill="1" applyBorder="1"/>
    <xf numFmtId="0" fontId="12" fillId="0" borderId="0" xfId="0" applyFont="1" applyAlignment="1">
      <alignment horizontal="left" indent="1"/>
    </xf>
    <xf numFmtId="167" fontId="0" fillId="0" borderId="0" xfId="0" applyNumberFormat="1" applyAlignment="1">
      <alignment horizontal="right"/>
    </xf>
    <xf numFmtId="167" fontId="0" fillId="0" borderId="6" xfId="0" applyNumberFormat="1" applyBorder="1" applyAlignment="1">
      <alignment horizontal="right"/>
    </xf>
    <xf numFmtId="0" fontId="4" fillId="3" borderId="4" xfId="0" applyFont="1" applyFill="1" applyBorder="1" applyAlignment="1">
      <alignment vertical="center"/>
    </xf>
    <xf numFmtId="167" fontId="3" fillId="0" borderId="0" xfId="0" applyNumberFormat="1" applyFont="1" applyAlignment="1">
      <alignment horizontal="right" indent="1"/>
    </xf>
    <xf numFmtId="0" fontId="12" fillId="0" borderId="0" xfId="0" applyFont="1"/>
    <xf numFmtId="3" fontId="0" fillId="0" borderId="6" xfId="0" applyNumberFormat="1" applyBorder="1"/>
    <xf numFmtId="0" fontId="0" fillId="0" borderId="3" xfId="0" applyBorder="1" applyAlignment="1">
      <alignment horizontal="left" indent="1"/>
    </xf>
    <xf numFmtId="3" fontId="0" fillId="0" borderId="3" xfId="0" applyNumberFormat="1" applyBorder="1"/>
    <xf numFmtId="3" fontId="0" fillId="0" borderId="9" xfId="0" applyNumberFormat="1" applyBorder="1"/>
    <xf numFmtId="0" fontId="16" fillId="0" borderId="0" xfId="0" applyFont="1" applyAlignment="1">
      <alignment horizontal="left" indent="1"/>
    </xf>
    <xf numFmtId="0" fontId="0" fillId="0" borderId="7" xfId="0" applyBorder="1" applyAlignment="1">
      <alignment horizontal="left" indent="1"/>
    </xf>
    <xf numFmtId="168" fontId="0" fillId="0" borderId="0" xfId="0" applyNumberFormat="1"/>
    <xf numFmtId="168" fontId="0" fillId="0" borderId="6" xfId="0" applyNumberFormat="1" applyBorder="1"/>
    <xf numFmtId="0" fontId="0" fillId="0" borderId="12" xfId="0" applyBorder="1" applyAlignment="1">
      <alignment horizontal="left" indent="1"/>
    </xf>
    <xf numFmtId="0" fontId="0" fillId="0" borderId="13" xfId="0" applyBorder="1" applyAlignment="1">
      <alignment horizontal="left" indent="1"/>
    </xf>
    <xf numFmtId="3" fontId="0" fillId="2" borderId="13" xfId="0" applyNumberFormat="1" applyFill="1" applyBorder="1"/>
    <xf numFmtId="3" fontId="0" fillId="2" borderId="14" xfId="0" applyNumberFormat="1" applyFill="1" applyBorder="1"/>
    <xf numFmtId="3" fontId="18" fillId="2" borderId="0" xfId="0" applyNumberFormat="1" applyFont="1" applyFill="1"/>
    <xf numFmtId="3" fontId="18" fillId="0" borderId="3" xfId="0" applyNumberFormat="1" applyFont="1" applyBorder="1"/>
    <xf numFmtId="3" fontId="18" fillId="0" borderId="0" xfId="0" applyNumberFormat="1" applyFont="1"/>
    <xf numFmtId="0" fontId="0" fillId="0" borderId="1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3" fontId="18" fillId="2" borderId="13" xfId="0" applyNumberFormat="1" applyFont="1" applyFill="1" applyBorder="1"/>
    <xf numFmtId="3" fontId="0" fillId="2" borderId="17" xfId="0" applyNumberFormat="1" applyFill="1" applyBorder="1"/>
    <xf numFmtId="0" fontId="4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3" fontId="0" fillId="0" borderId="13" xfId="0" applyNumberFormat="1" applyBorder="1"/>
    <xf numFmtId="166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/>
    <xf numFmtId="1" fontId="0" fillId="0" borderId="0" xfId="0" applyNumberFormat="1"/>
    <xf numFmtId="3" fontId="0" fillId="2" borderId="0" xfId="0" applyNumberFormat="1" applyFill="1" applyAlignment="1">
      <alignment horizontal="right" indent="1"/>
    </xf>
    <xf numFmtId="167" fontId="0" fillId="0" borderId="0" xfId="0" applyNumberFormat="1" applyAlignment="1">
      <alignment horizontal="right" indent="1"/>
    </xf>
    <xf numFmtId="3" fontId="0" fillId="0" borderId="0" xfId="0" applyNumberFormat="1" applyAlignment="1">
      <alignment horizontal="right" indent="1"/>
    </xf>
    <xf numFmtId="0" fontId="0" fillId="0" borderId="2" xfId="0" applyBorder="1" applyAlignment="1">
      <alignment horizontal="left" indent="1"/>
    </xf>
    <xf numFmtId="0" fontId="0" fillId="0" borderId="0" xfId="0" applyAlignment="1">
      <alignment horizontal="right" indent="1"/>
    </xf>
    <xf numFmtId="0" fontId="0" fillId="0" borderId="6" xfId="0" applyBorder="1" applyAlignment="1">
      <alignment horizontal="center"/>
    </xf>
    <xf numFmtId="3" fontId="0" fillId="2" borderId="13" xfId="0" applyNumberFormat="1" applyFill="1" applyBorder="1" applyAlignment="1">
      <alignment horizontal="right"/>
    </xf>
    <xf numFmtId="0" fontId="4" fillId="4" borderId="0" xfId="0" applyFont="1" applyFill="1" applyAlignment="1">
      <alignment horizontal="center"/>
    </xf>
    <xf numFmtId="1" fontId="0" fillId="2" borderId="0" xfId="0" applyNumberFormat="1" applyFill="1" applyAlignment="1">
      <alignment horizontal="right" indent="1"/>
    </xf>
    <xf numFmtId="3" fontId="0" fillId="0" borderId="18" xfId="0" applyNumberFormat="1" applyBorder="1"/>
    <xf numFmtId="168" fontId="0" fillId="0" borderId="18" xfId="0" applyNumberFormat="1" applyBorder="1"/>
    <xf numFmtId="0" fontId="0" fillId="0" borderId="19" xfId="0" applyBorder="1"/>
    <xf numFmtId="166" fontId="0" fillId="2" borderId="0" xfId="0" applyNumberFormat="1" applyFill="1"/>
    <xf numFmtId="169" fontId="0" fillId="2" borderId="0" xfId="0" applyNumberFormat="1" applyFill="1" applyAlignment="1">
      <alignment horizontal="right"/>
    </xf>
    <xf numFmtId="169" fontId="0" fillId="0" borderId="0" xfId="0" applyNumberFormat="1"/>
    <xf numFmtId="166" fontId="18" fillId="0" borderId="0" xfId="0" applyNumberFormat="1" applyFont="1"/>
    <xf numFmtId="169" fontId="0" fillId="0" borderId="0" xfId="0" applyNumberFormat="1" applyAlignment="1">
      <alignment horizontal="right"/>
    </xf>
    <xf numFmtId="166" fontId="18" fillId="2" borderId="13" xfId="0" applyNumberFormat="1" applyFont="1" applyFill="1" applyBorder="1"/>
    <xf numFmtId="166" fontId="18" fillId="2" borderId="0" xfId="0" applyNumberFormat="1" applyFont="1" applyFill="1"/>
    <xf numFmtId="2" fontId="0" fillId="0" borderId="0" xfId="0" applyNumberFormat="1" applyAlignment="1">
      <alignment horizontal="right"/>
    </xf>
    <xf numFmtId="4" fontId="0" fillId="2" borderId="0" xfId="0" applyNumberFormat="1" applyFill="1"/>
    <xf numFmtId="3" fontId="0" fillId="0" borderId="20" xfId="0" applyNumberFormat="1" applyBorder="1"/>
    <xf numFmtId="3" fontId="18" fillId="0" borderId="21" xfId="0" applyNumberFormat="1" applyFont="1" applyBorder="1"/>
    <xf numFmtId="4" fontId="0" fillId="2" borderId="0" xfId="0" applyNumberFormat="1" applyFill="1" applyAlignment="1">
      <alignment horizontal="right" indent="1"/>
    </xf>
    <xf numFmtId="2" fontId="0" fillId="0" borderId="0" xfId="0" applyNumberFormat="1"/>
    <xf numFmtId="4" fontId="18" fillId="0" borderId="0" xfId="0" applyNumberFormat="1" applyFont="1"/>
    <xf numFmtId="166" fontId="0" fillId="2" borderId="13" xfId="0" applyNumberFormat="1" applyFill="1" applyBorder="1"/>
    <xf numFmtId="4" fontId="0" fillId="2" borderId="0" xfId="0" applyNumberFormat="1" applyFill="1" applyAlignment="1">
      <alignment horizontal="right"/>
    </xf>
    <xf numFmtId="166" fontId="0" fillId="2" borderId="6" xfId="0" applyNumberFormat="1" applyFill="1" applyBorder="1"/>
    <xf numFmtId="4" fontId="0" fillId="2" borderId="6" xfId="0" applyNumberFormat="1" applyFill="1" applyBorder="1"/>
    <xf numFmtId="169" fontId="0" fillId="2" borderId="6" xfId="0" applyNumberFormat="1" applyFill="1" applyBorder="1" applyAlignment="1">
      <alignment horizontal="right"/>
    </xf>
    <xf numFmtId="166" fontId="18" fillId="0" borderId="6" xfId="0" applyNumberFormat="1" applyFont="1" applyBorder="1"/>
    <xf numFmtId="166" fontId="18" fillId="2" borderId="14" xfId="0" applyNumberFormat="1" applyFont="1" applyFill="1" applyBorder="1"/>
    <xf numFmtId="166" fontId="0" fillId="2" borderId="14" xfId="0" applyNumberFormat="1" applyFill="1" applyBorder="1"/>
    <xf numFmtId="169" fontId="0" fillId="2" borderId="0" xfId="0" applyNumberFormat="1" applyFill="1" applyAlignment="1">
      <alignment horizontal="right" indent="1"/>
    </xf>
    <xf numFmtId="2" fontId="0" fillId="2" borderId="0" xfId="0" applyNumberFormat="1" applyFill="1" applyAlignment="1">
      <alignment horizontal="right" indent="1"/>
    </xf>
    <xf numFmtId="166" fontId="0" fillId="0" borderId="15" xfId="0" applyNumberFormat="1" applyBorder="1" applyAlignment="1">
      <alignment horizontal="right" indent="1"/>
    </xf>
    <xf numFmtId="0" fontId="23" fillId="0" borderId="0" xfId="0" applyFont="1" applyAlignment="1">
      <alignment horizontal="left" indent="1"/>
    </xf>
    <xf numFmtId="168" fontId="0" fillId="0" borderId="0" xfId="1" applyNumberFormat="1" applyFont="1"/>
    <xf numFmtId="167" fontId="0" fillId="0" borderId="0" xfId="0" applyNumberFormat="1"/>
    <xf numFmtId="10" fontId="0" fillId="0" borderId="0" xfId="1" applyNumberFormat="1" applyFont="1"/>
    <xf numFmtId="166" fontId="0" fillId="2" borderId="17" xfId="0" applyNumberFormat="1" applyFill="1" applyBorder="1"/>
    <xf numFmtId="166" fontId="18" fillId="2" borderId="6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workbookViewId="0">
      <selection activeCell="F1" sqref="F1:I1048576"/>
    </sheetView>
  </sheetViews>
  <sheetFormatPr defaultRowHeight="15"/>
  <cols>
    <col min="1" max="1" width="21.42578125" bestFit="1" customWidth="1"/>
    <col min="2" max="4" width="13.5703125" customWidth="1"/>
    <col min="5" max="5" width="2.85546875" customWidth="1"/>
    <col min="6" max="6" width="13.5703125" customWidth="1"/>
  </cols>
  <sheetData>
    <row r="1" spans="1:7" ht="15.75">
      <c r="A1" s="1" t="s">
        <v>0</v>
      </c>
      <c r="B1" s="2">
        <v>1.7</v>
      </c>
      <c r="C1" s="3">
        <f>B1*3.6</f>
        <v>6.12</v>
      </c>
    </row>
    <row r="2" spans="1:7" ht="15.75">
      <c r="A2" s="4" t="s">
        <v>1</v>
      </c>
    </row>
    <row r="3" spans="1:7">
      <c r="A3" s="5" t="s">
        <v>2</v>
      </c>
      <c r="B3" s="6" t="s">
        <v>3</v>
      </c>
      <c r="C3" s="60" t="s">
        <v>4</v>
      </c>
      <c r="D3" s="6" t="s">
        <v>5</v>
      </c>
      <c r="F3" s="7"/>
      <c r="G3" s="7"/>
    </row>
    <row r="4" spans="1:7">
      <c r="A4" t="s">
        <v>6</v>
      </c>
      <c r="B4" s="8" t="s">
        <v>7</v>
      </c>
      <c r="C4" s="8" t="s">
        <v>8</v>
      </c>
      <c r="D4" s="8" t="s">
        <v>9</v>
      </c>
      <c r="E4" s="8"/>
      <c r="F4" s="8"/>
      <c r="G4" s="8"/>
    </row>
    <row r="5" spans="1:7">
      <c r="A5" t="s">
        <v>10</v>
      </c>
      <c r="B5" s="8" t="s">
        <v>11</v>
      </c>
      <c r="C5" s="8" t="s">
        <v>12</v>
      </c>
      <c r="D5" s="8" t="s">
        <v>13</v>
      </c>
      <c r="E5" s="8"/>
      <c r="F5" s="8"/>
      <c r="G5" s="8"/>
    </row>
    <row r="6" spans="1:7">
      <c r="A6" t="s">
        <v>14</v>
      </c>
      <c r="B6" s="8">
        <v>1991</v>
      </c>
      <c r="C6" s="8">
        <v>1989</v>
      </c>
      <c r="D6" s="8">
        <v>1998</v>
      </c>
      <c r="E6" s="8"/>
      <c r="F6" s="8"/>
      <c r="G6" s="8"/>
    </row>
    <row r="7" spans="1:7">
      <c r="A7" t="s">
        <v>15</v>
      </c>
      <c r="B7" s="8" t="s">
        <v>16</v>
      </c>
      <c r="C7" s="8" t="s">
        <v>17</v>
      </c>
      <c r="D7" s="8" t="s">
        <v>18</v>
      </c>
      <c r="E7" s="8"/>
      <c r="F7" s="8"/>
      <c r="G7" s="8"/>
    </row>
    <row r="8" spans="1:7">
      <c r="A8" t="s">
        <v>19</v>
      </c>
      <c r="B8" s="8" t="s">
        <v>20</v>
      </c>
      <c r="C8" s="8" t="s">
        <v>21</v>
      </c>
      <c r="D8" s="8"/>
      <c r="E8" s="8"/>
      <c r="F8" s="8"/>
      <c r="G8" s="8"/>
    </row>
    <row r="9" spans="1:7">
      <c r="A9" t="s">
        <v>22</v>
      </c>
      <c r="B9" s="8"/>
      <c r="C9" s="8"/>
      <c r="D9" s="8" t="s">
        <v>23</v>
      </c>
      <c r="E9" s="8"/>
      <c r="F9" s="8"/>
      <c r="G9" s="8"/>
    </row>
    <row r="10" spans="1:7">
      <c r="A10" t="s">
        <v>24</v>
      </c>
      <c r="B10" s="8"/>
      <c r="C10" s="8"/>
      <c r="D10" s="8" t="s">
        <v>25</v>
      </c>
      <c r="E10" s="8"/>
      <c r="F10" s="8"/>
      <c r="G10" s="8"/>
    </row>
    <row r="11" spans="1:7">
      <c r="A11" t="s">
        <v>26</v>
      </c>
      <c r="B11" s="8" t="s">
        <v>27</v>
      </c>
      <c r="C11" s="8" t="s">
        <v>27</v>
      </c>
      <c r="D11" s="8" t="s">
        <v>27</v>
      </c>
      <c r="E11" s="8"/>
      <c r="F11" s="8"/>
      <c r="G11" s="8"/>
    </row>
    <row r="12" spans="1:7">
      <c r="B12" s="8"/>
      <c r="C12" s="8"/>
      <c r="D12" s="8"/>
      <c r="F12" s="8"/>
      <c r="G12" s="8"/>
    </row>
    <row r="13" spans="1:7">
      <c r="A13" s="5" t="s">
        <v>28</v>
      </c>
      <c r="B13" s="9"/>
      <c r="C13" s="9"/>
      <c r="D13" s="9"/>
      <c r="F13" s="8"/>
      <c r="G13" s="8"/>
    </row>
    <row r="14" spans="1:7">
      <c r="A14" t="s">
        <v>6</v>
      </c>
      <c r="B14" s="8" t="s">
        <v>29</v>
      </c>
      <c r="C14" s="8" t="s">
        <v>30</v>
      </c>
      <c r="D14" s="8"/>
      <c r="F14" s="8"/>
      <c r="G14" s="8"/>
    </row>
    <row r="15" spans="1:7">
      <c r="A15" t="s">
        <v>10</v>
      </c>
      <c r="B15" s="8" t="s">
        <v>11</v>
      </c>
      <c r="C15" s="8" t="s">
        <v>31</v>
      </c>
      <c r="D15" s="8"/>
      <c r="F15" s="8"/>
      <c r="G15" s="8"/>
    </row>
    <row r="16" spans="1:7">
      <c r="A16" t="s">
        <v>32</v>
      </c>
      <c r="B16" s="8" t="s">
        <v>33</v>
      </c>
      <c r="C16" s="8" t="s">
        <v>34</v>
      </c>
      <c r="D16" s="8"/>
      <c r="F16" s="8"/>
      <c r="G16" s="8"/>
    </row>
    <row r="17" spans="1:11">
      <c r="A17" t="s">
        <v>35</v>
      </c>
      <c r="B17" s="8" t="s">
        <v>36</v>
      </c>
      <c r="C17" s="8" t="s">
        <v>36</v>
      </c>
      <c r="D17" s="8"/>
      <c r="F17" s="8"/>
      <c r="G17" s="8"/>
    </row>
    <row r="18" spans="1:11">
      <c r="A18" t="s">
        <v>37</v>
      </c>
      <c r="B18" s="8">
        <v>1992</v>
      </c>
      <c r="C18" s="8">
        <v>1989</v>
      </c>
      <c r="D18" s="8"/>
      <c r="F18" s="8"/>
      <c r="G18" s="8"/>
    </row>
    <row r="19" spans="1:11">
      <c r="B19" s="8"/>
      <c r="C19" s="8"/>
      <c r="D19" s="8"/>
      <c r="F19" s="8"/>
      <c r="G19" s="8"/>
    </row>
    <row r="20" spans="1:11">
      <c r="A20" s="5" t="s">
        <v>38</v>
      </c>
      <c r="B20" s="9"/>
      <c r="C20" s="9"/>
      <c r="D20" s="9"/>
    </row>
    <row r="21" spans="1:11" ht="15" customHeight="1">
      <c r="B21" s="8" t="s">
        <v>39</v>
      </c>
      <c r="C21" s="8" t="s">
        <v>39</v>
      </c>
      <c r="D21" s="8"/>
      <c r="F21" s="8"/>
      <c r="G21" s="8"/>
    </row>
    <row r="22" spans="1:11">
      <c r="A22" t="s">
        <v>40</v>
      </c>
      <c r="B22" s="8">
        <v>50</v>
      </c>
      <c r="C22" s="8">
        <v>50</v>
      </c>
      <c r="D22" s="8"/>
      <c r="F22" s="8"/>
      <c r="G22" s="8"/>
    </row>
    <row r="23" spans="1:11" ht="15" customHeight="1">
      <c r="A23" t="s">
        <v>41</v>
      </c>
      <c r="B23" s="8">
        <v>200</v>
      </c>
      <c r="C23" s="8">
        <v>200</v>
      </c>
      <c r="D23" s="8"/>
      <c r="F23" s="8"/>
      <c r="G23" s="8"/>
    </row>
    <row r="24" spans="1:11">
      <c r="B24" s="8"/>
      <c r="C24" s="8"/>
      <c r="D24" s="8"/>
      <c r="F24" s="8"/>
      <c r="G24" s="8"/>
    </row>
    <row r="25" spans="1:11">
      <c r="A25" s="5" t="s">
        <v>42</v>
      </c>
      <c r="B25" s="9"/>
      <c r="C25" s="9"/>
      <c r="D25" s="9"/>
      <c r="F25" s="8"/>
      <c r="G25" s="8"/>
    </row>
    <row r="26" spans="1:11">
      <c r="A26" t="s">
        <v>40</v>
      </c>
      <c r="B26" s="8">
        <v>50</v>
      </c>
      <c r="C26" s="8">
        <v>50</v>
      </c>
    </row>
    <row r="27" spans="1:11" ht="18">
      <c r="A27" t="s">
        <v>41</v>
      </c>
      <c r="B27" s="8">
        <v>100</v>
      </c>
      <c r="C27" s="8">
        <v>100</v>
      </c>
    </row>
    <row r="28" spans="1:11">
      <c r="J28" s="10"/>
      <c r="K28" s="10"/>
    </row>
    <row r="29" spans="1:11">
      <c r="J29" s="10"/>
      <c r="K29" s="10"/>
    </row>
    <row r="30" spans="1:11">
      <c r="J30" s="10"/>
      <c r="K30" s="10"/>
    </row>
    <row r="31" spans="1:11">
      <c r="B31" s="8"/>
      <c r="C31" s="8"/>
      <c r="J31" s="10"/>
      <c r="K31" s="10"/>
    </row>
    <row r="32" spans="1:11">
      <c r="B32" s="8"/>
      <c r="C32" s="8"/>
      <c r="J32" s="10"/>
      <c r="K32" s="10"/>
    </row>
    <row r="33" spans="2:16">
      <c r="B33" s="8"/>
      <c r="C33" s="8"/>
      <c r="J33" s="10"/>
      <c r="K33" s="10"/>
    </row>
    <row r="34" spans="2:16">
      <c r="B34" s="8"/>
      <c r="C34" s="8"/>
      <c r="J34" s="10"/>
      <c r="K34" s="10"/>
    </row>
    <row r="35" spans="2:16">
      <c r="B35" s="8"/>
      <c r="C35" s="8"/>
      <c r="J35" s="10"/>
      <c r="K35" s="10"/>
    </row>
    <row r="36" spans="2:16">
      <c r="J36" s="10"/>
      <c r="K36" s="10"/>
    </row>
    <row r="37" spans="2:16">
      <c r="J37" s="10"/>
      <c r="K37" s="10"/>
    </row>
    <row r="38" spans="2:16">
      <c r="K38" s="10"/>
      <c r="L38" s="10"/>
      <c r="M38" s="10"/>
      <c r="N38" s="10"/>
      <c r="O38" s="10"/>
      <c r="P38" s="10"/>
    </row>
    <row r="39" spans="2:16">
      <c r="K39" s="10"/>
      <c r="L39" s="10"/>
      <c r="M39" s="10"/>
      <c r="N39" s="10"/>
      <c r="O39" s="10"/>
      <c r="P39" s="10"/>
    </row>
    <row r="40" spans="2:16">
      <c r="K40" s="10"/>
      <c r="L40" s="10"/>
      <c r="M40" s="10"/>
      <c r="N40" s="10"/>
      <c r="O40" s="10"/>
      <c r="P40" s="10"/>
    </row>
    <row r="41" spans="2:16">
      <c r="K41" s="10"/>
      <c r="L41" s="10"/>
      <c r="M41" s="10"/>
      <c r="N41" s="10"/>
      <c r="O41" s="10"/>
      <c r="P41" s="10"/>
    </row>
    <row r="42" spans="2:16">
      <c r="K42" s="10"/>
      <c r="L42" s="10"/>
      <c r="M42" s="10"/>
      <c r="N42" s="10"/>
      <c r="O42" s="10"/>
      <c r="P42" s="10"/>
    </row>
    <row r="43" spans="2:16">
      <c r="K43" s="10"/>
      <c r="L43" s="10"/>
      <c r="M43" s="10"/>
      <c r="N43" s="10"/>
      <c r="O43" s="10"/>
      <c r="P43" s="10"/>
    </row>
    <row r="44" spans="2:16">
      <c r="K44" s="10"/>
      <c r="L44" s="10"/>
      <c r="M44" s="10"/>
      <c r="N44" s="10"/>
      <c r="O44" s="10"/>
      <c r="P44" s="10"/>
    </row>
    <row r="45" spans="2:16">
      <c r="K45" s="10"/>
      <c r="L45" s="10"/>
      <c r="M45" s="10"/>
      <c r="N45" s="10"/>
      <c r="O45" s="10"/>
      <c r="P45" s="10"/>
    </row>
    <row r="46" spans="2:16">
      <c r="K46" s="10"/>
      <c r="L46" s="10"/>
      <c r="M46" s="10"/>
      <c r="N46" s="10"/>
      <c r="O46" s="10"/>
      <c r="P46" s="1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43"/>
  <sheetViews>
    <sheetView tabSelected="1" zoomScaleNormal="100" workbookViewId="0">
      <pane ySplit="4" topLeftCell="A5" activePane="bottomLeft" state="frozen"/>
      <selection pane="bottomLeft" activeCell="V6" sqref="V6"/>
    </sheetView>
  </sheetViews>
  <sheetFormatPr defaultColWidth="8.85546875" defaultRowHeight="15"/>
  <cols>
    <col min="1" max="1" width="8.5703125" customWidth="1"/>
    <col min="2" max="2" width="18.85546875" customWidth="1"/>
    <col min="3" max="3" width="20" customWidth="1"/>
    <col min="4" max="13" width="10" customWidth="1"/>
    <col min="14" max="14" width="11.28515625" customWidth="1"/>
    <col min="15" max="15" width="10" customWidth="1"/>
    <col min="16" max="16" width="12.7109375" bestFit="1" customWidth="1"/>
    <col min="18" max="18" width="8.85546875" customWidth="1"/>
  </cols>
  <sheetData>
    <row r="1" spans="1:22" ht="15.75">
      <c r="A1" s="11" t="s">
        <v>44</v>
      </c>
      <c r="E1" s="10"/>
      <c r="F1" s="49"/>
      <c r="G1" s="10"/>
      <c r="H1" s="67"/>
      <c r="J1" s="77"/>
      <c r="M1" s="10"/>
    </row>
    <row r="2" spans="1:22" ht="15.75">
      <c r="A2" s="13">
        <v>2021</v>
      </c>
      <c r="B2" s="14"/>
      <c r="E2" s="10"/>
      <c r="F2" s="52"/>
      <c r="G2" s="10"/>
      <c r="H2" s="10"/>
      <c r="I2" s="49"/>
    </row>
    <row r="3" spans="1:22" ht="15.75">
      <c r="A3" s="4" t="s">
        <v>1</v>
      </c>
      <c r="B3" s="15"/>
    </row>
    <row r="4" spans="1:22" s="46" customFormat="1" ht="18.75" customHeight="1">
      <c r="A4" s="45"/>
      <c r="B4" s="45"/>
      <c r="C4" s="23"/>
      <c r="D4" s="16" t="s">
        <v>45</v>
      </c>
      <c r="E4" s="16" t="s">
        <v>46</v>
      </c>
      <c r="F4" s="16" t="s">
        <v>47</v>
      </c>
      <c r="G4" s="16" t="s">
        <v>48</v>
      </c>
      <c r="H4" s="16" t="s">
        <v>49</v>
      </c>
      <c r="I4" s="16" t="s">
        <v>50</v>
      </c>
      <c r="J4" s="16" t="s">
        <v>51</v>
      </c>
      <c r="K4" s="16" t="s">
        <v>52</v>
      </c>
      <c r="L4" s="16" t="s">
        <v>53</v>
      </c>
      <c r="M4" s="16" t="s">
        <v>54</v>
      </c>
      <c r="N4" s="16" t="s">
        <v>55</v>
      </c>
      <c r="O4" s="17" t="s">
        <v>56</v>
      </c>
      <c r="P4" s="16" t="s">
        <v>43</v>
      </c>
      <c r="T4" s="47">
        <v>0</v>
      </c>
      <c r="U4" s="47">
        <v>55</v>
      </c>
      <c r="V4" s="47"/>
    </row>
    <row r="5" spans="1:22" ht="15.75" thickBot="1">
      <c r="A5" t="s">
        <v>57</v>
      </c>
      <c r="D5" s="65">
        <v>33449</v>
      </c>
      <c r="E5" s="65">
        <v>29331</v>
      </c>
      <c r="F5" s="65">
        <v>27983</v>
      </c>
      <c r="G5" s="65">
        <v>25334</v>
      </c>
      <c r="H5" s="65">
        <v>17406</v>
      </c>
      <c r="I5" s="65">
        <v>4750</v>
      </c>
      <c r="J5" s="65">
        <v>3890</v>
      </c>
      <c r="K5" s="65">
        <v>4016</v>
      </c>
      <c r="L5" s="71">
        <v>8623</v>
      </c>
      <c r="M5" s="65">
        <v>21169</v>
      </c>
      <c r="N5" s="65">
        <v>29156</v>
      </c>
      <c r="O5" s="81">
        <v>34187</v>
      </c>
      <c r="P5" s="53">
        <f>SUM(D5:O5)</f>
        <v>239294</v>
      </c>
      <c r="Q5" s="20" t="s">
        <v>58</v>
      </c>
      <c r="T5" s="48">
        <v>0</v>
      </c>
      <c r="U5" s="48">
        <v>19</v>
      </c>
      <c r="V5" s="48"/>
    </row>
    <row r="6" spans="1:22">
      <c r="A6" t="s">
        <v>59</v>
      </c>
      <c r="D6" s="73">
        <v>358345.06</v>
      </c>
      <c r="E6" s="73">
        <v>313634.67</v>
      </c>
      <c r="F6" s="73">
        <v>298687.65000000002</v>
      </c>
      <c r="G6" s="73">
        <v>270321.33</v>
      </c>
      <c r="H6" s="73">
        <v>186078.5</v>
      </c>
      <c r="I6" s="80">
        <v>50886.29</v>
      </c>
      <c r="J6" s="73">
        <v>41643.94</v>
      </c>
      <c r="K6" s="73">
        <v>42882.59</v>
      </c>
      <c r="L6" s="73">
        <v>92126.98</v>
      </c>
      <c r="M6" s="73">
        <v>226547.53</v>
      </c>
      <c r="N6" s="80">
        <v>311139.55</v>
      </c>
      <c r="O6" s="82">
        <v>365187.8</v>
      </c>
      <c r="P6" s="76">
        <f>SUM(D6:O6)</f>
        <v>2557481.8899999997</v>
      </c>
      <c r="Q6" s="20" t="s">
        <v>58</v>
      </c>
      <c r="S6" s="10"/>
      <c r="T6" s="10">
        <v>0</v>
      </c>
      <c r="U6" s="10">
        <f>U4-U5</f>
        <v>36</v>
      </c>
      <c r="V6" s="49">
        <f>T6+U6</f>
        <v>36</v>
      </c>
    </row>
    <row r="7" spans="1:22" ht="17.25">
      <c r="A7" t="s">
        <v>60</v>
      </c>
      <c r="D7" s="72">
        <f>IF(D5=0,"",D6/D5)</f>
        <v>10.713177075547849</v>
      </c>
      <c r="E7" s="21">
        <f t="shared" ref="E7:O7" si="0">IF(E5=0,"",E6/E5)</f>
        <v>10.692941597627083</v>
      </c>
      <c r="F7" s="21">
        <f t="shared" si="0"/>
        <v>10.673896651538435</v>
      </c>
      <c r="G7" s="21">
        <f t="shared" si="0"/>
        <v>10.670298018473199</v>
      </c>
      <c r="H7" s="21">
        <f t="shared" si="0"/>
        <v>10.690480294151442</v>
      </c>
      <c r="I7" s="21">
        <f t="shared" si="0"/>
        <v>10.712903157894736</v>
      </c>
      <c r="J7" s="21">
        <f t="shared" si="0"/>
        <v>10.705383033419023</v>
      </c>
      <c r="K7" s="21">
        <f t="shared" si="0"/>
        <v>10.677935756972111</v>
      </c>
      <c r="L7" s="21">
        <f t="shared" si="0"/>
        <v>10.68386640380378</v>
      </c>
      <c r="M7" s="21">
        <f t="shared" si="0"/>
        <v>10.701853181539043</v>
      </c>
      <c r="N7" s="21">
        <f t="shared" si="0"/>
        <v>10.671544450541912</v>
      </c>
      <c r="O7" s="22">
        <f t="shared" si="0"/>
        <v>10.682066282505046</v>
      </c>
      <c r="P7" s="54">
        <f>AVERAGE(D7:O7)</f>
        <v>10.689695492001141</v>
      </c>
    </row>
    <row r="8" spans="1:22" ht="17.25">
      <c r="A8" t="s">
        <v>61</v>
      </c>
      <c r="D8" s="21">
        <f>IF(D7="","",0.901*D7)</f>
        <v>9.6525725450686117</v>
      </c>
      <c r="E8" s="21">
        <f t="shared" ref="E8:O8" si="1">IF(E7="","",0.901*E7)</f>
        <v>9.6343403794620031</v>
      </c>
      <c r="F8" s="21">
        <f t="shared" si="1"/>
        <v>9.6171808830361307</v>
      </c>
      <c r="G8" s="21">
        <f t="shared" si="1"/>
        <v>9.613938514644353</v>
      </c>
      <c r="H8" s="21">
        <f t="shared" si="1"/>
        <v>9.6321227450304487</v>
      </c>
      <c r="I8" s="21">
        <f>IF(I7="","",0.901*I7)</f>
        <v>9.6523257452631572</v>
      </c>
      <c r="J8" s="21">
        <f t="shared" si="1"/>
        <v>9.6455501131105397</v>
      </c>
      <c r="K8" s="21">
        <f t="shared" si="1"/>
        <v>9.6208201170318723</v>
      </c>
      <c r="L8" s="21">
        <f t="shared" si="1"/>
        <v>9.6261636298272055</v>
      </c>
      <c r="M8" s="21">
        <f t="shared" si="1"/>
        <v>9.6423697165666784</v>
      </c>
      <c r="N8" s="21">
        <f t="shared" si="1"/>
        <v>9.6150615499382628</v>
      </c>
      <c r="O8" s="22">
        <f t="shared" si="1"/>
        <v>9.6245417205370458</v>
      </c>
      <c r="P8" s="54">
        <f>AVERAGE(D8:O8)</f>
        <v>9.631415638293026</v>
      </c>
    </row>
    <row r="9" spans="1:22" ht="17.25">
      <c r="A9" t="s">
        <v>77</v>
      </c>
      <c r="D9" s="21">
        <f t="shared" ref="D9:O9" si="2">IF(D8="","",D8*3.6)</f>
        <v>34.749261162247002</v>
      </c>
      <c r="E9" s="21">
        <f t="shared" si="2"/>
        <v>34.683625366063211</v>
      </c>
      <c r="F9" s="21">
        <f t="shared" si="2"/>
        <v>34.621851178930072</v>
      </c>
      <c r="G9" s="21">
        <f t="shared" si="2"/>
        <v>34.610178652719675</v>
      </c>
      <c r="H9" s="21">
        <f t="shared" si="2"/>
        <v>34.675641882109616</v>
      </c>
      <c r="I9" s="21">
        <f t="shared" si="2"/>
        <v>34.74837268294737</v>
      </c>
      <c r="J9" s="21">
        <f t="shared" si="2"/>
        <v>34.723980407197942</v>
      </c>
      <c r="K9" s="21">
        <f t="shared" si="2"/>
        <v>34.634952421314743</v>
      </c>
      <c r="L9" s="21">
        <f t="shared" si="2"/>
        <v>34.654189067377942</v>
      </c>
      <c r="M9" s="21">
        <f t="shared" si="2"/>
        <v>34.712530979640043</v>
      </c>
      <c r="N9" s="21">
        <f t="shared" si="2"/>
        <v>34.614221579777748</v>
      </c>
      <c r="O9" s="22">
        <f t="shared" si="2"/>
        <v>34.648350193933368</v>
      </c>
      <c r="P9" s="54">
        <f>AVERAGE(D9:O9)</f>
        <v>34.67309629785489</v>
      </c>
    </row>
    <row r="10" spans="1:22">
      <c r="A10" t="s">
        <v>80</v>
      </c>
      <c r="D10" s="66">
        <v>702.7</v>
      </c>
      <c r="E10" s="66">
        <v>627.1</v>
      </c>
      <c r="F10" s="66">
        <v>566.6</v>
      </c>
      <c r="G10" s="66">
        <v>446.5</v>
      </c>
      <c r="H10" s="66">
        <v>272.8</v>
      </c>
      <c r="I10" s="66">
        <v>6.4</v>
      </c>
      <c r="J10" s="66">
        <v>0.3</v>
      </c>
      <c r="K10" s="66">
        <v>0</v>
      </c>
      <c r="L10" s="66">
        <v>100.2</v>
      </c>
      <c r="M10" s="66">
        <v>372.2</v>
      </c>
      <c r="N10" s="66">
        <v>533.20000000000005</v>
      </c>
      <c r="O10" s="83">
        <v>686.2</v>
      </c>
      <c r="P10" s="61">
        <f>SUM(D10:O10)</f>
        <v>4314.2</v>
      </c>
    </row>
    <row r="11" spans="1:22">
      <c r="A11" t="s">
        <v>81</v>
      </c>
      <c r="D11" s="66">
        <v>162.19999999999999</v>
      </c>
      <c r="E11" s="66">
        <v>142.16999999999999</v>
      </c>
      <c r="F11" s="66">
        <v>155.30000000000001</v>
      </c>
      <c r="G11" s="66">
        <v>143.69999999999999</v>
      </c>
      <c r="H11" s="66">
        <v>137.30000000000001</v>
      </c>
      <c r="I11" s="66">
        <v>116.5</v>
      </c>
      <c r="J11" s="66">
        <v>109.4</v>
      </c>
      <c r="K11" s="66">
        <v>112.4</v>
      </c>
      <c r="L11" s="66">
        <v>114.5</v>
      </c>
      <c r="M11" s="66">
        <v>124.7</v>
      </c>
      <c r="N11" s="66">
        <v>128.5</v>
      </c>
      <c r="O11" s="83">
        <v>142.1</v>
      </c>
      <c r="P11" s="61">
        <f>SUM(D11:O11)</f>
        <v>1588.77</v>
      </c>
    </row>
    <row r="12" spans="1:22">
      <c r="A12" t="s">
        <v>79</v>
      </c>
      <c r="C12" s="64"/>
      <c r="D12" s="69">
        <f>D10+D11</f>
        <v>864.90000000000009</v>
      </c>
      <c r="E12" s="69">
        <f t="shared" ref="E12:F12" si="3">E10+E11</f>
        <v>769.27</v>
      </c>
      <c r="F12" s="69">
        <f t="shared" si="3"/>
        <v>721.90000000000009</v>
      </c>
      <c r="G12" s="69">
        <f t="shared" ref="G12:O12" si="4">G10+G11</f>
        <v>590.20000000000005</v>
      </c>
      <c r="H12" s="69">
        <f t="shared" si="4"/>
        <v>410.1</v>
      </c>
      <c r="I12" s="69">
        <f t="shared" si="4"/>
        <v>122.9</v>
      </c>
      <c r="J12" s="69">
        <f>J10+J11</f>
        <v>109.7</v>
      </c>
      <c r="K12" s="69">
        <f>K10+K11</f>
        <v>112.4</v>
      </c>
      <c r="L12" s="69">
        <f t="shared" si="4"/>
        <v>214.7</v>
      </c>
      <c r="M12" s="69">
        <f t="shared" si="4"/>
        <v>496.9</v>
      </c>
      <c r="N12" s="69">
        <f t="shared" si="4"/>
        <v>661.7</v>
      </c>
      <c r="O12" s="69">
        <f t="shared" si="4"/>
        <v>828.30000000000007</v>
      </c>
      <c r="P12" s="89">
        <f>SUM(D12:O12)</f>
        <v>5902.97</v>
      </c>
    </row>
    <row r="13" spans="1:22">
      <c r="C13" s="64"/>
      <c r="D13" s="12"/>
      <c r="E13" s="7"/>
      <c r="F13" s="7"/>
      <c r="G13" s="7"/>
      <c r="H13" s="7"/>
      <c r="I13" s="7"/>
      <c r="J13" s="7"/>
      <c r="K13" s="7"/>
      <c r="L13" s="7"/>
      <c r="M13" s="7"/>
      <c r="N13" s="7"/>
      <c r="O13" s="58"/>
      <c r="P13" s="57"/>
    </row>
    <row r="14" spans="1:22" s="46" customFormat="1" ht="18">
      <c r="A14" s="45"/>
      <c r="B14" s="45"/>
      <c r="C14" s="45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16"/>
      <c r="R14" s="16" t="s">
        <v>62</v>
      </c>
      <c r="S14" s="16" t="s">
        <v>63</v>
      </c>
      <c r="T14"/>
    </row>
    <row r="15" spans="1:22">
      <c r="A15" s="96" t="s">
        <v>5</v>
      </c>
      <c r="B15" s="98" t="s">
        <v>64</v>
      </c>
      <c r="C15" s="8" t="s">
        <v>65</v>
      </c>
      <c r="D15" s="73">
        <v>274.79000000000002</v>
      </c>
      <c r="E15" s="65">
        <v>198</v>
      </c>
      <c r="F15" s="65">
        <v>207</v>
      </c>
      <c r="G15" s="65">
        <v>275.89999999999998</v>
      </c>
      <c r="H15" s="65">
        <v>193.5</v>
      </c>
      <c r="I15" s="71">
        <v>27.4</v>
      </c>
      <c r="J15" s="18">
        <v>0</v>
      </c>
      <c r="K15" s="18">
        <v>0</v>
      </c>
      <c r="L15" s="65">
        <v>63.8</v>
      </c>
      <c r="M15" s="65">
        <v>232.7</v>
      </c>
      <c r="N15" s="65">
        <v>356.6</v>
      </c>
      <c r="O15" s="81">
        <v>349.7</v>
      </c>
      <c r="P15" s="88">
        <f>SUM(D15:O15)</f>
        <v>2179.39</v>
      </c>
      <c r="R15" s="24">
        <f>(3.6*P17/1000)/(P15+3.6*P17/1000)</f>
        <v>0.35438986689006685</v>
      </c>
      <c r="S15" s="24">
        <f>P15/(P15+3.6*P17/1000)</f>
        <v>0.64561013310993309</v>
      </c>
      <c r="T15" s="25" t="s">
        <v>66</v>
      </c>
    </row>
    <row r="16" spans="1:22">
      <c r="A16" s="96"/>
      <c r="B16" s="98"/>
      <c r="C16" s="8" t="s">
        <v>67</v>
      </c>
      <c r="D16" s="10">
        <f t="shared" ref="D16:O16" si="5">D15/3.6*1000</f>
        <v>76330.555555555562</v>
      </c>
      <c r="E16" s="10">
        <f t="shared" si="5"/>
        <v>55000</v>
      </c>
      <c r="F16" s="10">
        <f t="shared" si="5"/>
        <v>57500</v>
      </c>
      <c r="G16" s="10">
        <f t="shared" si="5"/>
        <v>76638.888888888891</v>
      </c>
      <c r="H16" s="10">
        <f t="shared" si="5"/>
        <v>53750</v>
      </c>
      <c r="I16" s="10">
        <f t="shared" si="5"/>
        <v>7611.1111111111104</v>
      </c>
      <c r="J16" s="10">
        <v>0</v>
      </c>
      <c r="K16" s="10">
        <f t="shared" si="5"/>
        <v>0</v>
      </c>
      <c r="L16" s="10">
        <f t="shared" si="5"/>
        <v>17722.222222222223</v>
      </c>
      <c r="M16" s="10">
        <f t="shared" si="5"/>
        <v>64638.888888888883</v>
      </c>
      <c r="N16" s="10">
        <f t="shared" si="5"/>
        <v>99055.555555555562</v>
      </c>
      <c r="O16" s="26">
        <f t="shared" si="5"/>
        <v>97138.888888888891</v>
      </c>
      <c r="P16" s="55">
        <f t="shared" ref="P16" si="6">SUM(D16:O16)</f>
        <v>605386.11111111112</v>
      </c>
      <c r="R16" s="50"/>
    </row>
    <row r="17" spans="1:19">
      <c r="A17" s="96"/>
      <c r="B17" s="98"/>
      <c r="C17" s="8" t="s">
        <v>68</v>
      </c>
      <c r="D17" s="18">
        <v>41659</v>
      </c>
      <c r="E17" s="18">
        <v>31301</v>
      </c>
      <c r="F17" s="18">
        <v>31811</v>
      </c>
      <c r="G17" s="18">
        <v>42274</v>
      </c>
      <c r="H17" s="18">
        <v>28512</v>
      </c>
      <c r="I17" s="18">
        <v>3377</v>
      </c>
      <c r="J17" s="18">
        <v>0</v>
      </c>
      <c r="K17" s="18">
        <v>0</v>
      </c>
      <c r="L17" s="18">
        <v>8932</v>
      </c>
      <c r="M17" s="18">
        <v>35132</v>
      </c>
      <c r="N17" s="18">
        <v>54819</v>
      </c>
      <c r="O17" s="19">
        <v>54493</v>
      </c>
      <c r="P17" s="61">
        <f>SUM(D17:O17)</f>
        <v>332310</v>
      </c>
      <c r="R17" s="51"/>
    </row>
    <row r="18" spans="1:19">
      <c r="A18" s="96"/>
      <c r="B18" s="99"/>
      <c r="C18" s="27" t="s">
        <v>69</v>
      </c>
      <c r="D18" s="28">
        <f>D16+D17</f>
        <v>117989.55555555556</v>
      </c>
      <c r="E18" s="28">
        <f t="shared" ref="E18:F18" si="7">E16+E17</f>
        <v>86301</v>
      </c>
      <c r="F18" s="28">
        <f t="shared" si="7"/>
        <v>89311</v>
      </c>
      <c r="G18" s="28">
        <f t="shared" ref="G18:O18" si="8">G16+G17</f>
        <v>118912.88888888889</v>
      </c>
      <c r="H18" s="28">
        <f t="shared" si="8"/>
        <v>82262</v>
      </c>
      <c r="I18" s="28">
        <f>I16+I17</f>
        <v>10988.111111111109</v>
      </c>
      <c r="J18" s="28">
        <v>0</v>
      </c>
      <c r="K18" s="28">
        <f t="shared" si="8"/>
        <v>0</v>
      </c>
      <c r="L18" s="28">
        <f t="shared" si="8"/>
        <v>26654.222222222223</v>
      </c>
      <c r="M18" s="28">
        <f t="shared" si="8"/>
        <v>99770.888888888876</v>
      </c>
      <c r="N18" s="28">
        <f t="shared" si="8"/>
        <v>153874.55555555556</v>
      </c>
      <c r="O18" s="29">
        <f t="shared" si="8"/>
        <v>151631.88888888888</v>
      </c>
      <c r="P18" s="28">
        <f>P16+P17</f>
        <v>937696.11111111112</v>
      </c>
    </row>
    <row r="19" spans="1:19" ht="17.25">
      <c r="A19" s="96"/>
      <c r="B19" s="100" t="s">
        <v>70</v>
      </c>
      <c r="C19" s="8" t="s">
        <v>71</v>
      </c>
      <c r="D19" s="65">
        <v>14640</v>
      </c>
      <c r="E19" s="65">
        <v>10684</v>
      </c>
      <c r="F19" s="65">
        <v>11137</v>
      </c>
      <c r="G19" s="65">
        <v>14751</v>
      </c>
      <c r="H19" s="65">
        <v>10208</v>
      </c>
      <c r="I19" s="65">
        <v>1342</v>
      </c>
      <c r="J19" s="18">
        <v>0</v>
      </c>
      <c r="K19" s="18">
        <v>0</v>
      </c>
      <c r="L19" s="71">
        <v>3384</v>
      </c>
      <c r="M19" s="65">
        <v>12353</v>
      </c>
      <c r="N19" s="65">
        <v>19050</v>
      </c>
      <c r="O19" s="94">
        <v>18863</v>
      </c>
      <c r="P19" s="61">
        <f>SUM(D19:O19)</f>
        <v>116412</v>
      </c>
      <c r="Q19" s="20" t="s">
        <v>58</v>
      </c>
    </row>
    <row r="20" spans="1:19">
      <c r="A20" s="96"/>
      <c r="B20" s="98"/>
      <c r="C20" s="8" t="s">
        <v>72</v>
      </c>
      <c r="D20" s="10">
        <f t="shared" ref="D20:P20" si="9">IF(D8="","",D19*D$8)</f>
        <v>141313.66205980448</v>
      </c>
      <c r="E20" s="10">
        <f t="shared" si="9"/>
        <v>102933.29261417204</v>
      </c>
      <c r="F20" s="10">
        <f t="shared" si="9"/>
        <v>107106.54349437339</v>
      </c>
      <c r="G20" s="10">
        <f t="shared" si="9"/>
        <v>141815.20702951885</v>
      </c>
      <c r="H20" s="10">
        <f t="shared" si="9"/>
        <v>98324.708981270815</v>
      </c>
      <c r="I20" s="10">
        <f t="shared" si="9"/>
        <v>12953.421150143156</v>
      </c>
      <c r="J20" s="10">
        <v>0</v>
      </c>
      <c r="K20" s="10">
        <f>IF(K8="","",K19*K$8)</f>
        <v>0</v>
      </c>
      <c r="L20" s="10">
        <f t="shared" si="9"/>
        <v>32574.937723335264</v>
      </c>
      <c r="M20" s="10">
        <f t="shared" si="9"/>
        <v>119112.19310874818</v>
      </c>
      <c r="N20" s="10">
        <f t="shared" si="9"/>
        <v>183166.92252632391</v>
      </c>
      <c r="O20" s="62">
        <f t="shared" si="9"/>
        <v>181547.73047449029</v>
      </c>
      <c r="P20" s="10">
        <f t="shared" si="9"/>
        <v>1121212.3572849678</v>
      </c>
      <c r="Q20" s="30" t="s">
        <v>73</v>
      </c>
      <c r="R20" s="10"/>
    </row>
    <row r="21" spans="1:19">
      <c r="A21" s="96"/>
      <c r="B21" s="31" t="s">
        <v>74</v>
      </c>
      <c r="C21" s="8"/>
      <c r="D21" s="32">
        <f t="shared" ref="D21:O21" si="10">IF(D20="",0,D18/D20)</f>
        <v>0.83494797202001547</v>
      </c>
      <c r="E21" s="32">
        <f t="shared" si="10"/>
        <v>0.8384167824445744</v>
      </c>
      <c r="F21" s="32">
        <f t="shared" si="10"/>
        <v>0.83385194859445499</v>
      </c>
      <c r="G21" s="32">
        <f t="shared" si="10"/>
        <v>0.83850590765020827</v>
      </c>
      <c r="H21" s="32">
        <f t="shared" si="10"/>
        <v>0.83663608926286792</v>
      </c>
      <c r="I21" s="32">
        <f t="shared" si="10"/>
        <v>0.84827868898477632</v>
      </c>
      <c r="J21" s="32">
        <v>0</v>
      </c>
      <c r="K21" s="32">
        <v>0</v>
      </c>
      <c r="L21" s="32">
        <f t="shared" si="10"/>
        <v>0.81824322884670631</v>
      </c>
      <c r="M21" s="32">
        <f t="shared" si="10"/>
        <v>0.83762112244712938</v>
      </c>
      <c r="N21" s="32">
        <f t="shared" si="10"/>
        <v>0.8400782927028837</v>
      </c>
      <c r="O21" s="63">
        <f t="shared" si="10"/>
        <v>0.83521776059984976</v>
      </c>
      <c r="P21" s="32">
        <f>IF(P20=0,0,P18/P20)</f>
        <v>0.83632338246945126</v>
      </c>
    </row>
    <row r="22" spans="1:19" ht="15.75" thickBot="1">
      <c r="A22" s="97"/>
      <c r="B22" s="34" t="s">
        <v>75</v>
      </c>
      <c r="C22" s="35"/>
      <c r="D22" s="79">
        <v>419.1</v>
      </c>
      <c r="E22" s="79">
        <v>288</v>
      </c>
      <c r="F22" s="79">
        <v>303</v>
      </c>
      <c r="G22" s="79">
        <v>392</v>
      </c>
      <c r="H22" s="79">
        <v>292.8</v>
      </c>
      <c r="I22" s="79">
        <v>51.6</v>
      </c>
      <c r="J22" s="36">
        <v>0</v>
      </c>
      <c r="K22" s="36">
        <v>0</v>
      </c>
      <c r="L22" s="79">
        <v>100</v>
      </c>
      <c r="M22" s="79">
        <v>338</v>
      </c>
      <c r="N22" s="79">
        <v>502.3</v>
      </c>
      <c r="O22" s="86">
        <v>498.7</v>
      </c>
      <c r="P22" s="87">
        <f>SUM(D22:O22)</f>
        <v>3185.5</v>
      </c>
      <c r="Q22" s="10"/>
      <c r="S22" t="s">
        <v>76</v>
      </c>
    </row>
    <row r="23" spans="1:19">
      <c r="A23" s="96" t="s">
        <v>3</v>
      </c>
      <c r="B23" s="98"/>
      <c r="C23" s="8" t="s">
        <v>78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75">
        <v>0</v>
      </c>
      <c r="P23" s="74">
        <f>SUM(D23:O23)</f>
        <v>0</v>
      </c>
      <c r="Q23" s="20"/>
    </row>
    <row r="24" spans="1:19">
      <c r="A24" s="96"/>
      <c r="B24" s="99"/>
      <c r="C24" s="27" t="s">
        <v>67</v>
      </c>
      <c r="D24" s="39">
        <v>0</v>
      </c>
      <c r="E24" s="39">
        <f t="shared" ref="E24" si="11">E23/3.6*1000</f>
        <v>0</v>
      </c>
      <c r="F24" s="39">
        <v>0</v>
      </c>
      <c r="G24" s="39">
        <v>0</v>
      </c>
      <c r="H24" s="39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9">
        <v>0</v>
      </c>
      <c r="P24" s="28">
        <f t="shared" ref="P24:P26" si="12">SUM(D24:O24)</f>
        <v>0</v>
      </c>
      <c r="Q24" s="30" t="s">
        <v>73</v>
      </c>
    </row>
    <row r="25" spans="1:19" ht="17.25">
      <c r="A25" s="96"/>
      <c r="B25" s="100" t="s">
        <v>70</v>
      </c>
      <c r="C25" s="8" t="s">
        <v>71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8">
        <v>0</v>
      </c>
      <c r="N25" s="18">
        <v>0</v>
      </c>
      <c r="O25" s="44">
        <v>0</v>
      </c>
      <c r="P25" s="18"/>
    </row>
    <row r="26" spans="1:19">
      <c r="A26" s="96"/>
      <c r="B26" s="99"/>
      <c r="C26" s="56" t="s">
        <v>72</v>
      </c>
      <c r="D26" s="28">
        <v>0</v>
      </c>
      <c r="E26" s="28">
        <v>0</v>
      </c>
      <c r="F26" s="28">
        <f t="shared" ref="F26:G26" si="13">IF(F8="","",F25*F$8)</f>
        <v>0</v>
      </c>
      <c r="G26" s="28">
        <f t="shared" si="13"/>
        <v>0</v>
      </c>
      <c r="H26" s="28">
        <v>0</v>
      </c>
      <c r="I26" s="28">
        <v>0</v>
      </c>
      <c r="J26" s="39">
        <f t="shared" ref="J26" si="14">IF(J7="",0,J25*J$8)</f>
        <v>0</v>
      </c>
      <c r="K26" s="28">
        <v>0</v>
      </c>
      <c r="L26" s="28">
        <v>0</v>
      </c>
      <c r="M26" s="28">
        <v>0</v>
      </c>
      <c r="N26" s="28">
        <v>0</v>
      </c>
      <c r="O26" s="29">
        <v>0</v>
      </c>
      <c r="P26" s="28">
        <f t="shared" si="12"/>
        <v>0</v>
      </c>
    </row>
    <row r="27" spans="1:19">
      <c r="A27" s="96"/>
      <c r="B27" s="41" t="s">
        <v>74</v>
      </c>
      <c r="C27" s="8"/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3">
        <v>0</v>
      </c>
      <c r="P27" s="32">
        <v>0</v>
      </c>
    </row>
    <row r="28" spans="1:19" ht="15.75" thickBot="1">
      <c r="A28" s="97"/>
      <c r="B28" s="34" t="s">
        <v>75</v>
      </c>
      <c r="C28" s="42"/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36">
        <v>0</v>
      </c>
      <c r="M28" s="36">
        <v>0</v>
      </c>
      <c r="N28" s="36">
        <v>0</v>
      </c>
      <c r="O28" s="37">
        <v>0</v>
      </c>
      <c r="P28" s="59"/>
      <c r="Q28" s="10"/>
      <c r="S28" t="s">
        <v>76</v>
      </c>
    </row>
    <row r="29" spans="1:19">
      <c r="A29" s="96" t="s">
        <v>4</v>
      </c>
      <c r="B29" s="98"/>
      <c r="C29" s="8" t="s">
        <v>78</v>
      </c>
      <c r="D29" s="68">
        <f t="shared" ref="D29:O29" si="15">D12-D15</f>
        <v>590.11000000000013</v>
      </c>
      <c r="E29" s="68">
        <f t="shared" si="15"/>
        <v>571.27</v>
      </c>
      <c r="F29" s="68">
        <f t="shared" si="15"/>
        <v>514.90000000000009</v>
      </c>
      <c r="G29" s="68">
        <f t="shared" si="15"/>
        <v>314.30000000000007</v>
      </c>
      <c r="H29" s="78">
        <f t="shared" si="15"/>
        <v>216.60000000000002</v>
      </c>
      <c r="I29" s="78">
        <f t="shared" si="15"/>
        <v>95.5</v>
      </c>
      <c r="J29" s="68">
        <f t="shared" si="15"/>
        <v>109.7</v>
      </c>
      <c r="K29" s="68">
        <f t="shared" si="15"/>
        <v>112.4</v>
      </c>
      <c r="L29" s="68">
        <f t="shared" si="15"/>
        <v>150.89999999999998</v>
      </c>
      <c r="M29" s="68">
        <f t="shared" si="15"/>
        <v>264.2</v>
      </c>
      <c r="N29" s="68">
        <f t="shared" si="15"/>
        <v>305.10000000000002</v>
      </c>
      <c r="O29" s="84">
        <f t="shared" si="15"/>
        <v>478.60000000000008</v>
      </c>
      <c r="P29" s="68">
        <f>SUM(D29:O29)</f>
        <v>3723.58</v>
      </c>
      <c r="Q29" s="20"/>
    </row>
    <row r="30" spans="1:19">
      <c r="A30" s="96"/>
      <c r="B30" s="99"/>
      <c r="C30" s="27" t="s">
        <v>67</v>
      </c>
      <c r="D30" s="28">
        <f t="shared" ref="D30:I30" si="16">D29/3.6*1000</f>
        <v>163919.44444444447</v>
      </c>
      <c r="E30" s="28">
        <f t="shared" si="16"/>
        <v>158686.11111111109</v>
      </c>
      <c r="F30" s="28">
        <f t="shared" si="16"/>
        <v>143027.77777777781</v>
      </c>
      <c r="G30" s="28">
        <f t="shared" si="16"/>
        <v>87305.555555555577</v>
      </c>
      <c r="H30" s="28">
        <f t="shared" si="16"/>
        <v>60166.666666666672</v>
      </c>
      <c r="I30" s="28">
        <f t="shared" si="16"/>
        <v>26527.777777777777</v>
      </c>
      <c r="J30" s="28">
        <f t="shared" ref="J30:O30" si="17">J29/3.6*1000</f>
        <v>30472.222222222223</v>
      </c>
      <c r="K30" s="28">
        <f t="shared" si="17"/>
        <v>31222.222222222223</v>
      </c>
      <c r="L30" s="28">
        <f t="shared" si="17"/>
        <v>41916.666666666657</v>
      </c>
      <c r="M30" s="28">
        <f t="shared" si="17"/>
        <v>73388.888888888891</v>
      </c>
      <c r="N30" s="28">
        <f t="shared" si="17"/>
        <v>84750</v>
      </c>
      <c r="O30" s="29">
        <f t="shared" si="17"/>
        <v>132944.44444444447</v>
      </c>
      <c r="P30" s="28">
        <f t="shared" ref="P30" si="18">SUM(D30:O30)</f>
        <v>1034327.7777777779</v>
      </c>
      <c r="Q30" s="30" t="s">
        <v>73</v>
      </c>
    </row>
    <row r="31" spans="1:19" ht="17.25">
      <c r="A31" s="96"/>
      <c r="B31" s="100" t="s">
        <v>70</v>
      </c>
      <c r="C31" s="8" t="s">
        <v>71</v>
      </c>
      <c r="D31" s="38">
        <v>18809</v>
      </c>
      <c r="E31" s="38">
        <v>18647</v>
      </c>
      <c r="F31" s="38">
        <v>16846</v>
      </c>
      <c r="G31" s="38">
        <v>10583</v>
      </c>
      <c r="H31" s="38">
        <v>7198</v>
      </c>
      <c r="I31" s="38">
        <v>3408</v>
      </c>
      <c r="J31" s="65">
        <v>3890</v>
      </c>
      <c r="K31" s="71">
        <v>4016</v>
      </c>
      <c r="L31" s="71">
        <v>5239</v>
      </c>
      <c r="M31" s="71">
        <v>8816</v>
      </c>
      <c r="N31" s="38">
        <v>10106</v>
      </c>
      <c r="O31" s="95">
        <v>15324</v>
      </c>
      <c r="P31" s="38">
        <f>SUM(D31:O31)</f>
        <v>122882</v>
      </c>
    </row>
    <row r="32" spans="1:19">
      <c r="A32" s="96"/>
      <c r="B32" s="99"/>
      <c r="C32" s="56" t="s">
        <v>72</v>
      </c>
      <c r="D32" s="28">
        <f t="shared" ref="D32:L32" si="19">IF(D15="","",D31*D$8)</f>
        <v>181555.23700019551</v>
      </c>
      <c r="E32" s="28">
        <f t="shared" si="19"/>
        <v>179651.54505582797</v>
      </c>
      <c r="F32" s="28">
        <f t="shared" si="19"/>
        <v>162011.02915562666</v>
      </c>
      <c r="G32" s="28">
        <f t="shared" si="19"/>
        <v>101744.31130048119</v>
      </c>
      <c r="H32" s="28">
        <f t="shared" si="19"/>
        <v>69332.019518729168</v>
      </c>
      <c r="I32" s="28">
        <f t="shared" si="19"/>
        <v>32895.126139856839</v>
      </c>
      <c r="J32" s="28">
        <f t="shared" si="19"/>
        <v>37521.189939999997</v>
      </c>
      <c r="K32" s="28">
        <f t="shared" si="19"/>
        <v>38637.213589999999</v>
      </c>
      <c r="L32" s="28">
        <f t="shared" si="19"/>
        <v>50431.471256664729</v>
      </c>
      <c r="M32" s="28">
        <f t="shared" ref="M32:O32" si="20">IF(M15="","",M31*M$8)</f>
        <v>85007.131421251834</v>
      </c>
      <c r="N32" s="28">
        <f t="shared" si="20"/>
        <v>97169.812023676088</v>
      </c>
      <c r="O32" s="29">
        <f t="shared" si="20"/>
        <v>147486.47732550968</v>
      </c>
      <c r="P32" s="39">
        <f>SUM(D32:O32)</f>
        <v>1183442.5637278198</v>
      </c>
    </row>
    <row r="33" spans="1:19">
      <c r="A33" s="96"/>
      <c r="B33" s="41" t="s">
        <v>74</v>
      </c>
      <c r="C33" s="8"/>
      <c r="D33" s="32">
        <f t="shared" ref="D33:K33" si="21">IF(D32="",0,D30/D32)</f>
        <v>0.90286266126417458</v>
      </c>
      <c r="E33" s="32">
        <f t="shared" si="21"/>
        <v>0.88329945095544982</v>
      </c>
      <c r="F33" s="32">
        <f t="shared" si="21"/>
        <v>0.88282741319040892</v>
      </c>
      <c r="G33" s="32">
        <f t="shared" si="21"/>
        <v>0.85808783252477205</v>
      </c>
      <c r="H33" s="32">
        <f t="shared" si="21"/>
        <v>0.8678049057897903</v>
      </c>
      <c r="I33" s="32">
        <f t="shared" si="21"/>
        <v>0.80643490056831946</v>
      </c>
      <c r="J33" s="32">
        <f t="shared" si="21"/>
        <v>0.81213368421817766</v>
      </c>
      <c r="K33" s="32">
        <f t="shared" si="21"/>
        <v>0.8080867982235419</v>
      </c>
      <c r="L33" s="32">
        <f t="shared" ref="L33:O33" si="22">IF(L32="",0,L30/L32)</f>
        <v>0.83116089263660331</v>
      </c>
      <c r="M33" s="32">
        <f t="shared" si="22"/>
        <v>0.86332626053702621</v>
      </c>
      <c r="N33" s="32">
        <f t="shared" si="22"/>
        <v>0.87218445971008041</v>
      </c>
      <c r="O33" s="33">
        <f t="shared" si="22"/>
        <v>0.90140090708811049</v>
      </c>
      <c r="P33" s="32">
        <f>P30/P32</f>
        <v>0.87399913564006571</v>
      </c>
    </row>
    <row r="34" spans="1:19" ht="15.75" thickBot="1">
      <c r="A34" s="97"/>
      <c r="B34" s="34" t="s">
        <v>75</v>
      </c>
      <c r="C34" s="42"/>
      <c r="D34" s="70">
        <v>522.6</v>
      </c>
      <c r="E34" s="70">
        <v>392</v>
      </c>
      <c r="F34" s="70">
        <v>401.7</v>
      </c>
      <c r="G34" s="70">
        <v>255.8</v>
      </c>
      <c r="H34" s="70">
        <v>202</v>
      </c>
      <c r="I34" s="70">
        <v>92.9</v>
      </c>
      <c r="J34" s="70">
        <v>106.4</v>
      </c>
      <c r="K34" s="70">
        <v>111.1</v>
      </c>
      <c r="L34" s="79">
        <v>111</v>
      </c>
      <c r="M34" s="70">
        <v>507.4</v>
      </c>
      <c r="N34" s="70">
        <v>297</v>
      </c>
      <c r="O34" s="85">
        <v>472.3</v>
      </c>
      <c r="P34" s="70">
        <f>SUM(D34:O34)</f>
        <v>3472.2000000000003</v>
      </c>
      <c r="Q34" s="10"/>
      <c r="S34" t="s">
        <v>76</v>
      </c>
    </row>
    <row r="36" spans="1:19">
      <c r="A36" s="15" t="s">
        <v>82</v>
      </c>
      <c r="B36" s="15"/>
      <c r="D36" s="93">
        <f>1-1/(D38/$B$40+D39/$B$41)</f>
        <v>0.16368257987255819</v>
      </c>
      <c r="E36" s="93">
        <f t="shared" ref="E36:O36" si="23">1-1/(E38/$B$40+E39/$B$41)</f>
        <v>0.17219899199013577</v>
      </c>
      <c r="F36" s="93">
        <f t="shared" si="23"/>
        <v>0.16423262769224378</v>
      </c>
      <c r="G36" s="93">
        <f t="shared" si="23"/>
        <v>0.16851401689130308</v>
      </c>
      <c r="H36" s="93">
        <f t="shared" si="23"/>
        <v>0.16192595811020227</v>
      </c>
      <c r="I36" s="93">
        <f t="shared" si="23"/>
        <v>0.15220821496315784</v>
      </c>
      <c r="J36" s="93" t="e">
        <f t="shared" si="23"/>
        <v>#DIV/0!</v>
      </c>
      <c r="K36" s="93" t="e">
        <f t="shared" si="23"/>
        <v>#DIV/0!</v>
      </c>
      <c r="L36" s="93">
        <f t="shared" si="23"/>
        <v>0.13676308460702868</v>
      </c>
      <c r="M36" s="93">
        <f t="shared" si="23"/>
        <v>0.16585018749576841</v>
      </c>
      <c r="N36" s="93">
        <f t="shared" si="23"/>
        <v>0.17046664838042147</v>
      </c>
      <c r="O36" s="93">
        <f t="shared" si="23"/>
        <v>0.16728469730868656</v>
      </c>
    </row>
    <row r="37" spans="1:19">
      <c r="E37" s="49"/>
      <c r="G37" s="49"/>
      <c r="H37" s="49"/>
    </row>
    <row r="38" spans="1:19" ht="18.75">
      <c r="A38" s="90" t="s">
        <v>83</v>
      </c>
      <c r="B38" t="s">
        <v>86</v>
      </c>
      <c r="D38" s="92">
        <f>D16/D$20</f>
        <v>0.54014986550452693</v>
      </c>
      <c r="E38" s="92">
        <f t="shared" ref="E38:H38" si="24">E16/E$20</f>
        <v>0.53432663624351506</v>
      </c>
      <c r="F38" s="92">
        <f t="shared" si="24"/>
        <v>0.53684861936582462</v>
      </c>
      <c r="G38" s="92">
        <f t="shared" si="24"/>
        <v>0.54041375741133668</v>
      </c>
      <c r="H38" s="92">
        <f t="shared" si="24"/>
        <v>0.54665811429188627</v>
      </c>
      <c r="I38" s="92">
        <f t="shared" ref="I38:O38" si="25">I16/I$20</f>
        <v>0.58757536120308995</v>
      </c>
      <c r="J38" s="92" t="e">
        <f t="shared" si="25"/>
        <v>#DIV/0!</v>
      </c>
      <c r="K38" s="92" t="e">
        <f t="shared" si="25"/>
        <v>#DIV/0!</v>
      </c>
      <c r="L38" s="92">
        <f t="shared" si="25"/>
        <v>0.54404470003105476</v>
      </c>
      <c r="M38" s="92">
        <f t="shared" si="25"/>
        <v>0.54267230920577758</v>
      </c>
      <c r="N38" s="92">
        <f t="shared" si="25"/>
        <v>0.54079390639606206</v>
      </c>
      <c r="O38" s="92">
        <f t="shared" si="25"/>
        <v>0.53505978089072348</v>
      </c>
    </row>
    <row r="39" spans="1:19" ht="18.75">
      <c r="A39" s="90" t="s">
        <v>84</v>
      </c>
      <c r="B39" t="s">
        <v>85</v>
      </c>
      <c r="D39" s="92">
        <f>D17/D$20</f>
        <v>0.2947981065154886</v>
      </c>
      <c r="E39" s="92">
        <f t="shared" ref="E39:H39" si="26">E17/E$20</f>
        <v>0.3040901462010594</v>
      </c>
      <c r="F39" s="92">
        <f t="shared" si="26"/>
        <v>0.29700332922863037</v>
      </c>
      <c r="G39" s="92">
        <f t="shared" si="26"/>
        <v>0.29809215023887153</v>
      </c>
      <c r="H39" s="92">
        <f t="shared" si="26"/>
        <v>0.2899779749709816</v>
      </c>
      <c r="I39" s="92">
        <f t="shared" ref="I39:O39" si="27">I17/I$20</f>
        <v>0.26070332778168637</v>
      </c>
      <c r="J39" s="92" t="e">
        <f t="shared" si="27"/>
        <v>#DIV/0!</v>
      </c>
      <c r="K39" s="92" t="e">
        <f t="shared" si="27"/>
        <v>#DIV/0!</v>
      </c>
      <c r="L39" s="92">
        <f t="shared" si="27"/>
        <v>0.2741985288156516</v>
      </c>
      <c r="M39" s="92">
        <f t="shared" si="27"/>
        <v>0.2949488132413518</v>
      </c>
      <c r="N39" s="92">
        <f t="shared" si="27"/>
        <v>0.29928438630682169</v>
      </c>
      <c r="O39" s="92">
        <f t="shared" si="27"/>
        <v>0.30015797970912639</v>
      </c>
    </row>
    <row r="40" spans="1:19" ht="18.75">
      <c r="A40" s="90" t="s">
        <v>87</v>
      </c>
      <c r="B40" s="91">
        <v>0.9</v>
      </c>
    </row>
    <row r="41" spans="1:19" ht="18.75">
      <c r="A41" s="90" t="s">
        <v>88</v>
      </c>
      <c r="B41" s="91">
        <v>0.495</v>
      </c>
    </row>
    <row r="43" spans="1:19">
      <c r="B43" t="s">
        <v>89</v>
      </c>
      <c r="D43" s="92">
        <f>D17/D16</f>
        <v>0.54577095236362305</v>
      </c>
      <c r="E43" s="92">
        <f t="shared" ref="E43:O43" si="28">E17/E16</f>
        <v>0.5691090909090909</v>
      </c>
      <c r="F43" s="92">
        <f t="shared" si="28"/>
        <v>0.55323478260869563</v>
      </c>
      <c r="G43" s="92">
        <f t="shared" si="28"/>
        <v>0.55159985501993469</v>
      </c>
      <c r="H43" s="92">
        <f t="shared" si="28"/>
        <v>0.5304558139534884</v>
      </c>
      <c r="I43" s="92">
        <f t="shared" si="28"/>
        <v>0.44369343065693434</v>
      </c>
      <c r="J43" s="92" t="e">
        <f t="shared" si="28"/>
        <v>#DIV/0!</v>
      </c>
      <c r="K43" s="92" t="e">
        <f t="shared" si="28"/>
        <v>#DIV/0!</v>
      </c>
      <c r="L43" s="92">
        <f t="shared" si="28"/>
        <v>0.504</v>
      </c>
      <c r="M43" s="92">
        <f t="shared" si="28"/>
        <v>0.54351181779114743</v>
      </c>
      <c r="N43" s="92">
        <f t="shared" si="28"/>
        <v>0.55341671340437459</v>
      </c>
      <c r="O43" s="92">
        <f t="shared" si="28"/>
        <v>0.56098026880183016</v>
      </c>
    </row>
  </sheetData>
  <mergeCells count="9">
    <mergeCell ref="A29:A34"/>
    <mergeCell ref="B29:B30"/>
    <mergeCell ref="B31:B32"/>
    <mergeCell ref="A15:A22"/>
    <mergeCell ref="A23:A28"/>
    <mergeCell ref="B15:B18"/>
    <mergeCell ref="B19:B20"/>
    <mergeCell ref="B23:B24"/>
    <mergeCell ref="B25:B26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Zdroje</vt:lpstr>
      <vt:lpstr>PBZ 2021 VM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Eichler</dc:creator>
  <cp:lastModifiedBy>Jiří Malý</cp:lastModifiedBy>
  <cp:lastPrinted>2019-03-15T09:31:44Z</cp:lastPrinted>
  <dcterms:created xsi:type="dcterms:W3CDTF">2019-03-14T12:34:45Z</dcterms:created>
  <dcterms:modified xsi:type="dcterms:W3CDTF">2023-01-31T10:07:29Z</dcterms:modified>
</cp:coreProperties>
</file>