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__SATT\__Rozvoj SZT\___Prodej DR + VM\__Nabídka prodeje\23-02 Podklady VM\"/>
    </mc:Choice>
  </mc:AlternateContent>
  <xr:revisionPtr revIDLastSave="0" documentId="13_ncr:1_{FD59DDE6-47AA-4D19-AE44-841E1BA7C65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Zdroje" sheetId="1" r:id="rId1"/>
    <sheet name="PBZ 2021 VM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3" l="1"/>
  <c r="J39" i="3" l="1"/>
  <c r="J38" i="3"/>
  <c r="J36" i="3" l="1"/>
  <c r="P34" i="3" l="1"/>
  <c r="P31" i="3"/>
  <c r="P6" i="3"/>
  <c r="M12" i="3" l="1"/>
  <c r="M29" i="3" s="1"/>
  <c r="M30" i="3" s="1"/>
  <c r="K12" i="3" l="1"/>
  <c r="J12" i="3" l="1"/>
  <c r="E16" i="3" l="1"/>
  <c r="F16" i="3"/>
  <c r="E12" i="3"/>
  <c r="F12" i="3"/>
  <c r="F18" i="3" l="1"/>
  <c r="F43" i="3"/>
  <c r="E18" i="3"/>
  <c r="E43" i="3"/>
  <c r="P22" i="3"/>
  <c r="P19" i="3"/>
  <c r="P17" i="3"/>
  <c r="P15" i="3"/>
  <c r="P11" i="3"/>
  <c r="P10" i="3"/>
  <c r="E29" i="3" l="1"/>
  <c r="D12" i="3" l="1"/>
  <c r="D29" i="3" s="1"/>
  <c r="P5" i="3" l="1"/>
  <c r="J29" i="3" l="1"/>
  <c r="J30" i="3" s="1"/>
  <c r="D30" i="3" l="1"/>
  <c r="O12" i="3" l="1"/>
  <c r="N12" i="3"/>
  <c r="L12" i="3"/>
  <c r="I12" i="3"/>
  <c r="I29" i="3" s="1"/>
  <c r="I30" i="3" s="1"/>
  <c r="H12" i="3"/>
  <c r="G12" i="3"/>
  <c r="L29" i="3" l="1"/>
  <c r="L30" i="3" s="1"/>
  <c r="N29" i="3"/>
  <c r="N30" i="3" s="1"/>
  <c r="O29" i="3"/>
  <c r="O30" i="3" s="1"/>
  <c r="K29" i="3"/>
  <c r="K30" i="3" s="1"/>
  <c r="H29" i="3"/>
  <c r="H30" i="3" s="1"/>
  <c r="G29" i="3"/>
  <c r="G30" i="3" s="1"/>
  <c r="F29" i="3"/>
  <c r="F30" i="3" s="1"/>
  <c r="E30" i="3"/>
  <c r="P12" i="3"/>
  <c r="P29" i="3" l="1"/>
  <c r="P30" i="3"/>
  <c r="E24" i="3" l="1"/>
  <c r="P23" i="3" l="1"/>
  <c r="O16" i="3"/>
  <c r="N16" i="3"/>
  <c r="N43" i="3" s="1"/>
  <c r="M16" i="3"/>
  <c r="M43" i="3" s="1"/>
  <c r="L16" i="3"/>
  <c r="L43" i="3" s="1"/>
  <c r="K16" i="3"/>
  <c r="K43" i="3" s="1"/>
  <c r="I43" i="3"/>
  <c r="H16" i="3"/>
  <c r="G16" i="3"/>
  <c r="D16" i="3"/>
  <c r="O7" i="3"/>
  <c r="O8" i="3" s="1"/>
  <c r="O9" i="3" s="1"/>
  <c r="N7" i="3"/>
  <c r="N8" i="3" s="1"/>
  <c r="N9" i="3" s="1"/>
  <c r="M7" i="3"/>
  <c r="M8" i="3" s="1"/>
  <c r="M9" i="3" s="1"/>
  <c r="L7" i="3"/>
  <c r="L8" i="3" s="1"/>
  <c r="L9" i="3" s="1"/>
  <c r="K7" i="3"/>
  <c r="K8" i="3" s="1"/>
  <c r="K32" i="3" s="1"/>
  <c r="K33" i="3" s="1"/>
  <c r="J7" i="3"/>
  <c r="I7" i="3"/>
  <c r="I8" i="3" s="1"/>
  <c r="H7" i="3"/>
  <c r="H8" i="3" s="1"/>
  <c r="G7" i="3"/>
  <c r="F7" i="3"/>
  <c r="F8" i="3" s="1"/>
  <c r="E7" i="3"/>
  <c r="E8" i="3" s="1"/>
  <c r="E20" i="3" s="1"/>
  <c r="D7" i="3"/>
  <c r="D8" i="3" s="1"/>
  <c r="D32" i="3" s="1"/>
  <c r="D33" i="3" s="1"/>
  <c r="U6" i="3"/>
  <c r="V6" i="3" s="1"/>
  <c r="M41" i="1"/>
  <c r="K41" i="1"/>
  <c r="N40" i="1"/>
  <c r="M40" i="1"/>
  <c r="L40" i="1"/>
  <c r="K40" i="1"/>
  <c r="C1" i="1"/>
  <c r="O18" i="3" l="1"/>
  <c r="O43" i="3"/>
  <c r="K18" i="3"/>
  <c r="L18" i="3"/>
  <c r="M18" i="3"/>
  <c r="N18" i="3"/>
  <c r="H18" i="3"/>
  <c r="H43" i="3"/>
  <c r="E21" i="3"/>
  <c r="E39" i="3"/>
  <c r="E38" i="3"/>
  <c r="D43" i="3"/>
  <c r="G18" i="3"/>
  <c r="G43" i="3"/>
  <c r="H9" i="3"/>
  <c r="F32" i="3"/>
  <c r="F33" i="3" s="1"/>
  <c r="F20" i="3"/>
  <c r="I9" i="3"/>
  <c r="I32" i="3"/>
  <c r="I33" i="3" s="1"/>
  <c r="J8" i="3"/>
  <c r="J26" i="3" s="1"/>
  <c r="K20" i="3"/>
  <c r="K39" i="3" s="1"/>
  <c r="K9" i="3"/>
  <c r="F9" i="3"/>
  <c r="E9" i="3"/>
  <c r="E32" i="3"/>
  <c r="E33" i="3" s="1"/>
  <c r="D9" i="3"/>
  <c r="L20" i="3"/>
  <c r="L38" i="3" s="1"/>
  <c r="O20" i="3"/>
  <c r="O32" i="3"/>
  <c r="O33" i="3" s="1"/>
  <c r="I20" i="3"/>
  <c r="M20" i="3"/>
  <c r="M38" i="3" s="1"/>
  <c r="N20" i="3"/>
  <c r="N39" i="3" s="1"/>
  <c r="N32" i="3"/>
  <c r="N33" i="3" s="1"/>
  <c r="L32" i="3"/>
  <c r="L33" i="3" s="1"/>
  <c r="M32" i="3"/>
  <c r="M33" i="3" s="1"/>
  <c r="D20" i="3"/>
  <c r="D39" i="3" s="1"/>
  <c r="P16" i="3"/>
  <c r="P18" i="3" s="1"/>
  <c r="D18" i="3"/>
  <c r="S15" i="3"/>
  <c r="R15" i="3"/>
  <c r="P7" i="3"/>
  <c r="P24" i="3"/>
  <c r="G8" i="3"/>
  <c r="G32" i="3" s="1"/>
  <c r="G33" i="3" s="1"/>
  <c r="E36" i="3" l="1"/>
  <c r="M21" i="3"/>
  <c r="M39" i="3"/>
  <c r="M36" i="3" s="1"/>
  <c r="I39" i="3"/>
  <c r="K38" i="3"/>
  <c r="K36" i="3" s="1"/>
  <c r="L21" i="3"/>
  <c r="L39" i="3"/>
  <c r="L36" i="3" s="1"/>
  <c r="N38" i="3"/>
  <c r="N36" i="3" s="1"/>
  <c r="I38" i="3"/>
  <c r="O21" i="3"/>
  <c r="O39" i="3"/>
  <c r="O38" i="3"/>
  <c r="H20" i="3"/>
  <c r="F21" i="3"/>
  <c r="F39" i="3"/>
  <c r="F38" i="3"/>
  <c r="D38" i="3"/>
  <c r="D36" i="3" s="1"/>
  <c r="H32" i="3"/>
  <c r="H33" i="3" s="1"/>
  <c r="J9" i="3"/>
  <c r="J32" i="3"/>
  <c r="J33" i="3" s="1"/>
  <c r="G9" i="3"/>
  <c r="N21" i="3"/>
  <c r="G20" i="3"/>
  <c r="D21" i="3"/>
  <c r="P8" i="3"/>
  <c r="P20" i="3" s="1"/>
  <c r="P21" i="3" s="1"/>
  <c r="O36" i="3" l="1"/>
  <c r="I36" i="3"/>
  <c r="F36" i="3"/>
  <c r="G21" i="3"/>
  <c r="G39" i="3"/>
  <c r="G38" i="3"/>
  <c r="H21" i="3"/>
  <c r="H39" i="3"/>
  <c r="H38" i="3"/>
  <c r="P9" i="3"/>
  <c r="P32" i="3"/>
  <c r="P33" i="3" s="1"/>
  <c r="P26" i="3"/>
  <c r="H36" i="3" l="1"/>
  <c r="G3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Malý</author>
  </authors>
  <commentList>
    <comment ref="A7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Spalné teplo</t>
        </r>
        <r>
          <rPr>
            <sz val="9"/>
            <color indexed="81"/>
            <rFont val="Tahoma"/>
            <family val="2"/>
            <charset val="238"/>
          </rPr>
          <t xml:space="preserve"> je takové množství tepla, které se uvolní dokonalým spálením jednotkového množství paliva. Předpokládá se, že voda, uvolněná spalováním, zkondenzuje a </t>
        </r>
        <r>
          <rPr>
            <u/>
            <sz val="9"/>
            <color indexed="81"/>
            <rFont val="Tahoma"/>
            <family val="2"/>
            <charset val="238"/>
          </rPr>
          <t>energii chemické reakce není třeba redukovat o její skupenské teplo</t>
        </r>
        <r>
          <rPr>
            <sz val="9"/>
            <color indexed="81"/>
            <rFont val="Tahoma"/>
            <family val="2"/>
            <charset val="238"/>
          </rPr>
          <t xml:space="preserve">. 
Tím se spalné teplo liší od </t>
        </r>
        <r>
          <rPr>
            <b/>
            <sz val="9"/>
            <color indexed="81"/>
            <rFont val="Tahoma"/>
            <family val="2"/>
            <charset val="238"/>
          </rPr>
          <t>výhřevnosti</t>
        </r>
        <r>
          <rPr>
            <sz val="9"/>
            <color indexed="81"/>
            <rFont val="Tahoma"/>
            <family val="2"/>
            <charset val="238"/>
          </rPr>
          <t xml:space="preserve">, kde se předpokládá na konci reakce voda v plynném skupenství. Proto je hodnota spalného tepla vždy větší nebo rovna hodnotě výhřevnosti. Rovnost nastává, když spalováním nevzniká voda.
Spalné teplo se obvykle značí </t>
        </r>
        <r>
          <rPr>
            <b/>
            <sz val="9"/>
            <color indexed="81"/>
            <rFont val="Tahoma"/>
            <family val="2"/>
            <charset val="238"/>
          </rPr>
          <t>H</t>
        </r>
        <r>
          <rPr>
            <sz val="9"/>
            <color indexed="81"/>
            <rFont val="Tahoma"/>
            <family val="2"/>
            <charset val="238"/>
          </rPr>
          <t>. Jednotky závisí na volbě jednotkových množství látky a energie. Obvykle je to v J/kg, ale používají se i jednotky J/mol nebo J/m³.</t>
        </r>
      </text>
    </comment>
    <comment ref="A36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Výpočet viz vyhláška č. 37/2016 Sb., příloha č. 2</t>
        </r>
      </text>
    </comment>
  </commentList>
</comments>
</file>

<file path=xl/sharedStrings.xml><?xml version="1.0" encoding="utf-8"?>
<sst xmlns="http://schemas.openxmlformats.org/spreadsheetml/2006/main" count="168" uniqueCount="129">
  <si>
    <t>PŘEHLED ZDROJŮ</t>
  </si>
  <si>
    <t>Velké Meziříčí</t>
  </si>
  <si>
    <t>Dolní Rožínka</t>
  </si>
  <si>
    <t>KOTEL</t>
  </si>
  <si>
    <t>K1</t>
  </si>
  <si>
    <t>K2</t>
  </si>
  <si>
    <t>TEDOM</t>
  </si>
  <si>
    <t>TČ</t>
  </si>
  <si>
    <t>Typ</t>
  </si>
  <si>
    <t>KDVE 16</t>
  </si>
  <si>
    <t>VP 600</t>
  </si>
  <si>
    <t>MT 140 SP</t>
  </si>
  <si>
    <t>30-150 kW</t>
  </si>
  <si>
    <t>Výrobce</t>
  </si>
  <si>
    <t>ČKD Dukla</t>
  </si>
  <si>
    <t>Sigma Brno</t>
  </si>
  <si>
    <t>Tedom Třebíč</t>
  </si>
  <si>
    <t>3x72 kW</t>
  </si>
  <si>
    <t>= 1,8 mil. Kč</t>
  </si>
  <si>
    <t>Rok výroby</t>
  </si>
  <si>
    <t>Výkon tepelný</t>
  </si>
  <si>
    <t>1 700 kW</t>
  </si>
  <si>
    <t>600 kW</t>
  </si>
  <si>
    <t>210 kW</t>
  </si>
  <si>
    <t>Plyn. Kot.</t>
  </si>
  <si>
    <t>500 kW</t>
  </si>
  <si>
    <t>= cca 500 tis. Kč</t>
  </si>
  <si>
    <t>Jmenovitý tepelný</t>
  </si>
  <si>
    <t>1 848 kW</t>
  </si>
  <si>
    <t>667 kW</t>
  </si>
  <si>
    <t>Výkon elektrický</t>
  </si>
  <si>
    <t>140 kW</t>
  </si>
  <si>
    <t>Dotační programy</t>
  </si>
  <si>
    <t>Plynový příkon</t>
  </si>
  <si>
    <t>395 kW</t>
  </si>
  <si>
    <t>Palivo</t>
  </si>
  <si>
    <t>zemní plyn</t>
  </si>
  <si>
    <t>HOŘÁK</t>
  </si>
  <si>
    <t>APH 25 PZ-R</t>
  </si>
  <si>
    <t>APH 10 PZ</t>
  </si>
  <si>
    <t>1.BS Třebíč</t>
  </si>
  <si>
    <t>Výkonový rozptyl</t>
  </si>
  <si>
    <t>Výkon</t>
  </si>
  <si>
    <t>3 100 kW</t>
  </si>
  <si>
    <t>1 200 kW</t>
  </si>
  <si>
    <t>Vzduch - voda</t>
  </si>
  <si>
    <t xml:space="preserve">Regulace </t>
  </si>
  <si>
    <t>plynulá</t>
  </si>
  <si>
    <t>vstupní voda</t>
  </si>
  <si>
    <t>45 - 55 stupňů Celsia</t>
  </si>
  <si>
    <t xml:space="preserve">Rok výroby </t>
  </si>
  <si>
    <t>Výstupní voda</t>
  </si>
  <si>
    <t>60 - 65 stupňů Celsia</t>
  </si>
  <si>
    <t>Emisní parametry hořáků</t>
  </si>
  <si>
    <t>Omezení průtoků</t>
  </si>
  <si>
    <t>parametry průtoků max. min. (kvůli průtoku v soustavě a dopravě tepla do vzdálenějších míst).</t>
  </si>
  <si>
    <r>
      <t>mg*m</t>
    </r>
    <r>
      <rPr>
        <vertAlign val="superscript"/>
        <sz val="11"/>
        <color theme="1"/>
        <rFont val="Calibri"/>
        <family val="2"/>
        <charset val="238"/>
        <scheme val="minor"/>
      </rPr>
      <t>-3</t>
    </r>
  </si>
  <si>
    <t>úČinnnost při těchto parametrech</t>
  </si>
  <si>
    <r>
      <t xml:space="preserve">Emise CO </t>
    </r>
    <r>
      <rPr>
        <sz val="11"/>
        <color theme="1"/>
        <rFont val="Symbol"/>
        <family val="1"/>
        <charset val="2"/>
      </rPr>
      <t>£</t>
    </r>
  </si>
  <si>
    <t>topný faktor</t>
  </si>
  <si>
    <r>
      <t>Emise NO</t>
    </r>
    <r>
      <rPr>
        <vertAlign val="subscript"/>
        <sz val="11"/>
        <color theme="1"/>
        <rFont val="Calibri"/>
        <family val="2"/>
        <charset val="238"/>
        <scheme val="minor"/>
      </rPr>
      <t>x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Symbol"/>
        <family val="1"/>
        <charset val="2"/>
      </rPr>
      <t>£</t>
    </r>
  </si>
  <si>
    <t>Limitní emisní parametry od roku 2020</t>
  </si>
  <si>
    <t>Výroba z TEDOM (MWh)</t>
  </si>
  <si>
    <t>NT</t>
  </si>
  <si>
    <t>VT</t>
  </si>
  <si>
    <t>leden</t>
  </si>
  <si>
    <t>únor</t>
  </si>
  <si>
    <t>březen</t>
  </si>
  <si>
    <t>duben</t>
  </si>
  <si>
    <t>Provozní  hodiny (Mth)</t>
  </si>
  <si>
    <t>květen</t>
  </si>
  <si>
    <r>
      <t>Spotřeba plynu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</si>
  <si>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červen</t>
  </si>
  <si>
    <t>Spotřeba plynu (MWh)</t>
  </si>
  <si>
    <t>červenec</t>
  </si>
  <si>
    <t>srpen</t>
  </si>
  <si>
    <t>září</t>
  </si>
  <si>
    <t>říjen</t>
  </si>
  <si>
    <t>listopad</t>
  </si>
  <si>
    <t>prosinec</t>
  </si>
  <si>
    <t>VT+NT</t>
  </si>
  <si>
    <t>Celkem</t>
  </si>
  <si>
    <t>Provozní bilance zdrojů</t>
  </si>
  <si>
    <t>Leden</t>
  </si>
  <si>
    <t xml:space="preserve">Únor 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</si>
  <si>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</si>
  <si>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</si>
  <si>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</si>
  <si>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</si>
  <si>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</si>
  <si>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</si>
  <si>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</si>
  <si>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</si>
  <si>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</si>
  <si>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</si>
  <si>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r>
      <rPr>
        <sz val="11"/>
        <color rgb="FFFF0000"/>
        <rFont val="Tahoma"/>
        <family val="2"/>
        <charset val="238"/>
      </rPr>
      <t>◄</t>
    </r>
    <r>
      <rPr>
        <sz val="11"/>
        <color rgb="FFFF0000"/>
        <rFont val="Calibri"/>
        <family val="2"/>
        <charset val="238"/>
      </rPr>
      <t xml:space="preserve"> Údaje z faktury</t>
    </r>
  </si>
  <si>
    <r>
      <t>Spalné teplo (kWh/m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</si>
  <si>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Výhřevnost (kWh/m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</si>
  <si>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rPr>
        <b/>
        <sz val="11"/>
        <color theme="0"/>
        <rFont val="Symbol"/>
        <family val="1"/>
        <charset val="2"/>
      </rPr>
      <t>b</t>
    </r>
    <r>
      <rPr>
        <b/>
        <vertAlign val="subscript"/>
        <sz val="11"/>
        <color theme="0"/>
        <rFont val="Calibri"/>
        <family val="2"/>
        <charset val="238"/>
        <scheme val="minor"/>
      </rPr>
      <t>e</t>
    </r>
  </si>
  <si>
    <r>
      <rPr>
        <b/>
        <sz val="11"/>
        <color theme="0"/>
        <rFont val="Symbol"/>
        <family val="1"/>
        <charset val="2"/>
      </rPr>
      <t>b</t>
    </r>
    <r>
      <rPr>
        <b/>
        <vertAlign val="subscript"/>
        <sz val="11"/>
        <color theme="0"/>
        <rFont val="Calibri"/>
        <family val="2"/>
        <charset val="238"/>
        <scheme val="minor"/>
      </rPr>
      <t>t</t>
    </r>
  </si>
  <si>
    <t>Výroba</t>
  </si>
  <si>
    <t>Teplo (GJ)</t>
  </si>
  <si>
    <r>
      <rPr>
        <sz val="11"/>
        <color rgb="FFFF0000"/>
        <rFont val="Tahoma"/>
        <family val="2"/>
        <charset val="238"/>
      </rPr>
      <t>◄</t>
    </r>
    <r>
      <rPr>
        <sz val="11"/>
        <color rgb="FFFF0000"/>
        <rFont val="Calibri"/>
        <family val="2"/>
        <charset val="238"/>
      </rPr>
      <t xml:space="preserve"> Dle CR 4/2015, příloha č. 4, část A</t>
    </r>
  </si>
  <si>
    <t>Teplo (kWh)</t>
  </si>
  <si>
    <t>Elektřina (kWh)</t>
  </si>
  <si>
    <t>Celkem (kWh)</t>
  </si>
  <si>
    <t>Spotřeba</t>
  </si>
  <si>
    <r>
      <t>Plyn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</si>
  <si>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Plyn (kWh)</t>
  </si>
  <si>
    <r>
      <rPr>
        <sz val="11"/>
        <color rgb="FF0070C0"/>
        <rFont val="Tahoma"/>
        <family val="2"/>
        <charset val="238"/>
      </rPr>
      <t>◄</t>
    </r>
    <r>
      <rPr>
        <sz val="11"/>
        <color rgb="FF0070C0"/>
        <rFont val="Calibri"/>
        <family val="2"/>
        <charset val="238"/>
      </rPr>
      <t xml:space="preserve"> Údaje vychází z výhřevnosti, nikoli ze splaného tepla jako na faktuře</t>
    </r>
  </si>
  <si>
    <t>Účinnost</t>
  </si>
  <si>
    <t>Provozní hodiny</t>
  </si>
  <si>
    <t>Podpora formou ZB je pro max. 3 000 hodin/rok</t>
  </si>
  <si>
    <r>
      <t>Výhřevnost (GJ/1000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</si>
  <si>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Teplo kotel (GJ)</t>
  </si>
  <si>
    <t>Celková výroba v kotelně (GJ)</t>
  </si>
  <si>
    <t>Výroba tepla ÚT (GJ)</t>
  </si>
  <si>
    <t>Výroba tepla TUV (GJ)</t>
  </si>
  <si>
    <t>UPE</t>
  </si>
  <si>
    <r>
      <rPr>
        <sz val="11"/>
        <color theme="1"/>
        <rFont val="Symbol"/>
        <family val="1"/>
        <charset val="2"/>
      </rPr>
      <t>h</t>
    </r>
    <r>
      <rPr>
        <vertAlign val="subscript"/>
        <sz val="11"/>
        <color theme="1"/>
        <rFont val="Calibri"/>
        <family val="2"/>
        <charset val="238"/>
        <scheme val="minor"/>
      </rPr>
      <t>q</t>
    </r>
    <r>
      <rPr>
        <vertAlign val="superscript"/>
        <sz val="11"/>
        <color theme="1"/>
        <rFont val="Calibri"/>
        <family val="2"/>
        <charset val="238"/>
        <scheme val="minor"/>
      </rPr>
      <t>T</t>
    </r>
  </si>
  <si>
    <r>
      <rPr>
        <sz val="11"/>
        <color theme="1"/>
        <rFont val="Symbol"/>
        <family val="1"/>
        <charset val="2"/>
      </rPr>
      <t>h</t>
    </r>
    <r>
      <rPr>
        <vertAlign val="subscript"/>
        <sz val="11"/>
        <color theme="1"/>
        <rFont val="Calibri"/>
        <family val="2"/>
        <charset val="238"/>
        <scheme val="minor"/>
      </rPr>
      <t>e</t>
    </r>
    <r>
      <rPr>
        <vertAlign val="superscript"/>
        <sz val="11"/>
        <color theme="1"/>
        <rFont val="Calibri"/>
        <family val="2"/>
        <charset val="238"/>
        <scheme val="minor"/>
      </rPr>
      <t>T</t>
    </r>
  </si>
  <si>
    <t>Účinnost elektř. KVET</t>
  </si>
  <si>
    <t>Účinnost tepla KVET</t>
  </si>
  <si>
    <r>
      <rPr>
        <sz val="11"/>
        <color theme="1"/>
        <rFont val="Symbol"/>
        <family val="1"/>
        <charset val="2"/>
      </rPr>
      <t>h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vertAlign val="superscript"/>
        <sz val="11"/>
        <color theme="1"/>
        <rFont val="Calibri"/>
        <family val="2"/>
        <charset val="238"/>
        <scheme val="minor"/>
      </rPr>
      <t>V</t>
    </r>
  </si>
  <si>
    <r>
      <rPr>
        <sz val="11"/>
        <color theme="1"/>
        <rFont val="Symbol"/>
        <family val="1"/>
        <charset val="2"/>
      </rPr>
      <t>h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vertAlign val="superscript"/>
        <sz val="11"/>
        <color theme="1"/>
        <rFont val="Calibri"/>
        <family val="2"/>
        <charset val="238"/>
        <scheme val="minor"/>
      </rPr>
      <t>E</t>
    </r>
  </si>
  <si>
    <t>Poměr elektřina/teplo</t>
  </si>
  <si>
    <t>Fakturační měsíční odběr plynu (m3)</t>
  </si>
  <si>
    <t>Fakturační měsíční odběr plynu (kWh)</t>
  </si>
  <si>
    <r>
      <rPr>
        <sz val="11"/>
        <color rgb="FFFF0000"/>
        <rFont val="Tahoma"/>
        <family val="2"/>
        <charset val="238"/>
      </rPr>
      <t>◄</t>
    </r>
    <r>
      <rPr>
        <sz val="11"/>
        <color rgb="FFFF0000"/>
        <rFont val="Calibri"/>
        <family val="2"/>
        <charset val="238"/>
      </rPr>
      <t xml:space="preserve"> Údaje z E.ON vyhodnocení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</si>
</sst>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.0&quot; MWh&quot;"/>
    <numFmt numFmtId="165" formatCode="#,##0.0&quot; GJ&quot;"/>
    <numFmt numFmtId="166" formatCode="#,##0.000"/>
    <numFmt numFmtId="167" formatCode="#,##0.0"/>
    <numFmt numFmtId="168" formatCode="0.000"/>
    <numFmt numFmtId="169" formatCode="0.0%"/>
    <numFmt numFmtId="170" formatCode="0.0"/>
    <numFmt numFmtId="171" formatCode="_-* #,##0.0_-;\-* #,##0.0_-;_-* &quot;-&quot;??_-;_-@_-"/>
  </numFmts>
  <fonts count="25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color rgb="FFFF0000"/>
      <name val="Tahoma"/>
      <family val="2"/>
      <charset val="238"/>
    </font>
    <font>
      <b/>
      <sz val="11"/>
      <color theme="0"/>
      <name val="Symbol"/>
      <family val="1"/>
      <charset val="2"/>
    </font>
    <font>
      <b/>
      <vertAlign val="subscript"/>
      <sz val="11"/>
      <color theme="0"/>
      <name val="Calibri"/>
      <family val="2"/>
      <charset val="238"/>
      <scheme val="minor"/>
    </font>
    <font>
      <sz val="11"/>
      <color rgb="FF0070C0"/>
      <name val="Calibri"/>
      <family val="2"/>
      <charset val="238"/>
    </font>
    <font>
      <sz val="11"/>
      <color rgb="FF0070C0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u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1"/>
      <charset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70C0"/>
      </bottom>
      <diagonal/>
    </border>
    <border>
      <left/>
      <right style="medium">
        <color indexed="64"/>
      </right>
      <top/>
      <bottom style="thin">
        <color rgb="FF0070C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70C0"/>
      </top>
      <bottom/>
      <diagonal/>
    </border>
  </borders>
  <cellStyleXfs count="3">
    <xf numFmtId="0" fontId="0" fillId="0" borderId="0"/>
    <xf numFmtId="9" fontId="23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139">
    <xf numFmtId="0" fontId="0" fillId="0" borderId="0" xfId="0"/>
    <xf numFmtId="0" fontId="5" fillId="0" borderId="0" xfId="0" applyFont="1"/>
    <xf numFmtId="164" fontId="0" fillId="2" borderId="0" xfId="0" applyNumberFormat="1" applyFill="1"/>
    <xf numFmtId="165" fontId="0" fillId="0" borderId="0" xfId="0" applyNumberFormat="1"/>
    <xf numFmtId="0" fontId="6" fillId="0" borderId="0" xfId="0" applyFont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0" fillId="0" borderId="0" xfId="0" applyAlignment="1">
      <alignment horizontal="left" indent="1"/>
    </xf>
    <xf numFmtId="0" fontId="0" fillId="4" borderId="0" xfId="0" applyFill="1" applyAlignment="1">
      <alignment horizontal="left" indent="1"/>
    </xf>
    <xf numFmtId="0" fontId="0" fillId="4" borderId="0" xfId="0" quotePrefix="1" applyFill="1" applyAlignment="1">
      <alignment horizontal="left" indent="1"/>
    </xf>
    <xf numFmtId="0" fontId="0" fillId="4" borderId="0" xfId="0" quotePrefix="1" applyFill="1"/>
    <xf numFmtId="0" fontId="3" fillId="4" borderId="0" xfId="0" applyFont="1" applyFill="1"/>
    <xf numFmtId="0" fontId="4" fillId="3" borderId="0" xfId="0" applyFont="1" applyFill="1" applyAlignment="1">
      <alignment horizontal="left" indent="1"/>
    </xf>
    <xf numFmtId="0" fontId="0" fillId="5" borderId="0" xfId="0" applyFill="1"/>
    <xf numFmtId="0" fontId="0" fillId="0" borderId="1" xfId="0" applyBorder="1"/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6" fontId="0" fillId="0" borderId="0" xfId="0" applyNumberFormat="1"/>
    <xf numFmtId="166" fontId="0" fillId="0" borderId="1" xfId="0" applyNumberFormat="1" applyBorder="1"/>
    <xf numFmtId="3" fontId="0" fillId="0" borderId="0" xfId="0" applyNumberFormat="1"/>
    <xf numFmtId="166" fontId="0" fillId="5" borderId="0" xfId="0" applyNumberFormat="1" applyFill="1"/>
    <xf numFmtId="166" fontId="0" fillId="5" borderId="1" xfId="0" applyNumberFormat="1" applyFill="1" applyBorder="1"/>
    <xf numFmtId="0" fontId="10" fillId="0" borderId="0" xfId="0" applyFont="1" applyAlignment="1">
      <alignment horizontal="left"/>
    </xf>
    <xf numFmtId="167" fontId="0" fillId="0" borderId="0" xfId="0" applyNumberFormat="1" applyAlignment="1">
      <alignment horizontal="right" indent="1"/>
    </xf>
    <xf numFmtId="0" fontId="0" fillId="0" borderId="5" xfId="0" applyBorder="1"/>
    <xf numFmtId="166" fontId="0" fillId="0" borderId="6" xfId="0" applyNumberFormat="1" applyBorder="1"/>
    <xf numFmtId="166" fontId="0" fillId="0" borderId="5" xfId="0" applyNumberFormat="1" applyBorder="1"/>
    <xf numFmtId="0" fontId="3" fillId="0" borderId="4" xfId="0" applyFont="1" applyBorder="1"/>
    <xf numFmtId="166" fontId="3" fillId="0" borderId="3" xfId="0" applyNumberFormat="1" applyFont="1" applyBorder="1"/>
    <xf numFmtId="166" fontId="3" fillId="0" borderId="4" xfId="0" applyNumberFormat="1" applyFont="1" applyBorder="1"/>
    <xf numFmtId="166" fontId="0" fillId="0" borderId="3" xfId="0" applyNumberFormat="1" applyBorder="1"/>
    <xf numFmtId="0" fontId="11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/>
    <xf numFmtId="0" fontId="12" fillId="0" borderId="0" xfId="0" applyFont="1"/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13" fillId="0" borderId="0" xfId="0" applyFont="1" applyAlignment="1">
      <alignment horizontal="left" indent="1"/>
    </xf>
    <xf numFmtId="168" fontId="0" fillId="0" borderId="0" xfId="0" applyNumberFormat="1" applyAlignment="1">
      <alignment horizontal="right"/>
    </xf>
    <xf numFmtId="168" fontId="0" fillId="0" borderId="9" xfId="0" applyNumberFormat="1" applyBorder="1" applyAlignment="1">
      <alignment horizontal="right"/>
    </xf>
    <xf numFmtId="0" fontId="4" fillId="3" borderId="7" xfId="0" applyFont="1" applyFill="1" applyBorder="1" applyAlignment="1">
      <alignment vertical="center"/>
    </xf>
    <xf numFmtId="168" fontId="3" fillId="0" borderId="0" xfId="0" applyNumberFormat="1" applyFont="1" applyAlignment="1">
      <alignment horizontal="right" indent="1"/>
    </xf>
    <xf numFmtId="0" fontId="13" fillId="0" borderId="0" xfId="0" applyFont="1"/>
    <xf numFmtId="0" fontId="0" fillId="0" borderId="3" xfId="0" applyBorder="1" applyAlignment="1">
      <alignment horizontal="left" indent="1"/>
    </xf>
    <xf numFmtId="3" fontId="0" fillId="0" borderId="3" xfId="0" applyNumberFormat="1" applyBorder="1"/>
    <xf numFmtId="3" fontId="0" fillId="0" borderId="12" xfId="0" applyNumberFormat="1" applyBorder="1"/>
    <xf numFmtId="0" fontId="17" fillId="0" borderId="0" xfId="0" applyFont="1" applyAlignment="1">
      <alignment horizontal="left" indent="1"/>
    </xf>
    <xf numFmtId="0" fontId="0" fillId="0" borderId="10" xfId="0" applyBorder="1" applyAlignment="1">
      <alignment horizontal="left" indent="1"/>
    </xf>
    <xf numFmtId="169" fontId="0" fillId="0" borderId="0" xfId="0" applyNumberFormat="1"/>
    <xf numFmtId="0" fontId="0" fillId="0" borderId="15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0" fillId="0" borderId="19" xfId="0" applyBorder="1" applyAlignment="1">
      <alignment horizontal="left" indent="1"/>
    </xf>
    <xf numFmtId="0" fontId="4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3" fontId="0" fillId="0" borderId="16" xfId="0" applyNumberFormat="1" applyBorder="1"/>
    <xf numFmtId="167" fontId="0" fillId="0" borderId="0" xfId="0" applyNumberFormat="1"/>
    <xf numFmtId="0" fontId="3" fillId="0" borderId="0" xfId="0" applyFont="1" applyAlignment="1">
      <alignment vertical="center"/>
    </xf>
    <xf numFmtId="0" fontId="3" fillId="0" borderId="0" xfId="0" applyFont="1"/>
    <xf numFmtId="1" fontId="0" fillId="0" borderId="0" xfId="0" applyNumberFormat="1"/>
    <xf numFmtId="3" fontId="0" fillId="2" borderId="0" xfId="0" applyNumberFormat="1" applyFill="1" applyAlignment="1">
      <alignment horizontal="right" indent="1"/>
    </xf>
    <xf numFmtId="168" fontId="0" fillId="0" borderId="0" xfId="0" applyNumberFormat="1" applyAlignment="1">
      <alignment horizontal="right" indent="1"/>
    </xf>
    <xf numFmtId="3" fontId="0" fillId="0" borderId="0" xfId="0" applyNumberFormat="1" applyAlignment="1">
      <alignment horizontal="right" indent="1"/>
    </xf>
    <xf numFmtId="3" fontId="0" fillId="0" borderId="3" xfId="0" applyNumberFormat="1" applyBorder="1" applyAlignment="1">
      <alignment horizontal="right" indent="1"/>
    </xf>
    <xf numFmtId="169" fontId="0" fillId="0" borderId="0" xfId="0" applyNumberFormat="1" applyAlignment="1">
      <alignment horizontal="right" indent="1"/>
    </xf>
    <xf numFmtId="3" fontId="0" fillId="2" borderId="16" xfId="0" applyNumberFormat="1" applyFill="1" applyBorder="1" applyAlignment="1">
      <alignment horizontal="right" indent="1"/>
    </xf>
    <xf numFmtId="0" fontId="0" fillId="0" borderId="2" xfId="0" applyBorder="1" applyAlignment="1">
      <alignment horizontal="left" indent="1"/>
    </xf>
    <xf numFmtId="0" fontId="4" fillId="6" borderId="0" xfId="0" applyFont="1" applyFill="1" applyAlignment="1">
      <alignment horizontal="center"/>
    </xf>
    <xf numFmtId="1" fontId="0" fillId="2" borderId="0" xfId="0" applyNumberFormat="1" applyFill="1" applyAlignment="1">
      <alignment horizontal="right" indent="1"/>
    </xf>
    <xf numFmtId="0" fontId="0" fillId="7" borderId="0" xfId="0" applyFill="1" applyAlignment="1">
      <alignment horizontal="left" indent="1"/>
    </xf>
    <xf numFmtId="167" fontId="0" fillId="2" borderId="0" xfId="0" applyNumberFormat="1" applyFill="1"/>
    <xf numFmtId="170" fontId="0" fillId="0" borderId="0" xfId="0" applyNumberFormat="1"/>
    <xf numFmtId="2" fontId="0" fillId="0" borderId="0" xfId="0" applyNumberFormat="1" applyAlignment="1">
      <alignment horizontal="right"/>
    </xf>
    <xf numFmtId="4" fontId="0" fillId="2" borderId="0" xfId="0" applyNumberFormat="1" applyFill="1"/>
    <xf numFmtId="4" fontId="0" fillId="2" borderId="0" xfId="0" applyNumberFormat="1" applyFill="1" applyAlignment="1">
      <alignment horizontal="right" indent="1"/>
    </xf>
    <xf numFmtId="2" fontId="0" fillId="0" borderId="0" xfId="0" applyNumberFormat="1"/>
    <xf numFmtId="4" fontId="19" fillId="0" borderId="0" xfId="0" applyNumberFormat="1" applyFont="1"/>
    <xf numFmtId="167" fontId="0" fillId="2" borderId="16" xfId="0" applyNumberFormat="1" applyFill="1" applyBorder="1"/>
    <xf numFmtId="4" fontId="0" fillId="2" borderId="0" xfId="0" applyNumberFormat="1" applyFill="1" applyAlignment="1">
      <alignment horizontal="right"/>
    </xf>
    <xf numFmtId="167" fontId="0" fillId="2" borderId="9" xfId="0" applyNumberFormat="1" applyFill="1" applyBorder="1"/>
    <xf numFmtId="4" fontId="0" fillId="2" borderId="9" xfId="0" applyNumberFormat="1" applyFill="1" applyBorder="1"/>
    <xf numFmtId="167" fontId="0" fillId="2" borderId="17" xfId="0" applyNumberFormat="1" applyFill="1" applyBorder="1"/>
    <xf numFmtId="167" fontId="0" fillId="2" borderId="0" xfId="0" applyNumberFormat="1" applyFill="1" applyAlignment="1">
      <alignment horizontal="right" indent="1"/>
    </xf>
    <xf numFmtId="167" fontId="0" fillId="0" borderId="18" xfId="0" applyNumberFormat="1" applyBorder="1" applyAlignment="1">
      <alignment horizontal="right" indent="1"/>
    </xf>
    <xf numFmtId="0" fontId="24" fillId="0" borderId="0" xfId="0" applyFont="1" applyAlignment="1">
      <alignment horizontal="left" indent="1"/>
    </xf>
    <xf numFmtId="169" fontId="0" fillId="0" borderId="0" xfId="1" applyNumberFormat="1" applyFont="1"/>
    <xf numFmtId="168" fontId="0" fillId="0" borderId="0" xfId="0" applyNumberFormat="1"/>
    <xf numFmtId="10" fontId="0" fillId="0" borderId="0" xfId="1" applyNumberFormat="1" applyFont="1"/>
    <xf numFmtId="167" fontId="0" fillId="2" borderId="20" xfId="0" applyNumberFormat="1" applyFill="1" applyBorder="1"/>
    <xf numFmtId="4" fontId="19" fillId="2" borderId="0" xfId="0" applyNumberFormat="1" applyFont="1" applyFill="1"/>
    <xf numFmtId="2" fontId="0" fillId="2" borderId="0" xfId="0" applyNumberFormat="1" applyFill="1" applyAlignment="1">
      <alignment horizontal="right"/>
    </xf>
    <xf numFmtId="4" fontId="0" fillId="0" borderId="3" xfId="0" applyNumberFormat="1" applyBorder="1"/>
    <xf numFmtId="4" fontId="0" fillId="2" borderId="16" xfId="0" applyNumberFormat="1" applyFill="1" applyBorder="1"/>
    <xf numFmtId="4" fontId="19" fillId="2" borderId="16" xfId="0" applyNumberFormat="1" applyFont="1" applyFill="1" applyBorder="1"/>
    <xf numFmtId="4" fontId="19" fillId="0" borderId="3" xfId="0" applyNumberFormat="1" applyFont="1" applyBorder="1"/>
    <xf numFmtId="10" fontId="0" fillId="0" borderId="0" xfId="0" applyNumberFormat="1"/>
    <xf numFmtId="167" fontId="0" fillId="0" borderId="9" xfId="0" applyNumberFormat="1" applyBorder="1"/>
    <xf numFmtId="167" fontId="0" fillId="0" borderId="3" xfId="0" applyNumberFormat="1" applyBorder="1"/>
    <xf numFmtId="167" fontId="0" fillId="0" borderId="12" xfId="0" applyNumberFormat="1" applyBorder="1"/>
    <xf numFmtId="167" fontId="19" fillId="2" borderId="0" xfId="0" applyNumberFormat="1" applyFont="1" applyFill="1"/>
    <xf numFmtId="0" fontId="0" fillId="0" borderId="0" xfId="0" applyAlignment="1">
      <alignment horizontal="right" indent="1"/>
    </xf>
    <xf numFmtId="4" fontId="19" fillId="0" borderId="22" xfId="0" applyNumberFormat="1" applyFont="1" applyBorder="1"/>
    <xf numFmtId="4" fontId="0" fillId="0" borderId="12" xfId="0" applyNumberFormat="1" applyBorder="1"/>
    <xf numFmtId="4" fontId="0" fillId="2" borderId="20" xfId="0" applyNumberFormat="1" applyFill="1" applyBorder="1"/>
    <xf numFmtId="4" fontId="0" fillId="2" borderId="17" xfId="0" applyNumberFormat="1" applyFill="1" applyBorder="1"/>
    <xf numFmtId="10" fontId="0" fillId="0" borderId="20" xfId="0" applyNumberFormat="1" applyBorder="1"/>
    <xf numFmtId="4" fontId="19" fillId="2" borderId="9" xfId="0" applyNumberFormat="1" applyFont="1" applyFill="1" applyBorder="1"/>
    <xf numFmtId="4" fontId="19" fillId="2" borderId="17" xfId="0" applyNumberFormat="1" applyFont="1" applyFill="1" applyBorder="1"/>
    <xf numFmtId="10" fontId="0" fillId="0" borderId="9" xfId="1" applyNumberFormat="1" applyFont="1" applyBorder="1"/>
    <xf numFmtId="10" fontId="0" fillId="0" borderId="9" xfId="0" applyNumberFormat="1" applyBorder="1"/>
    <xf numFmtId="4" fontId="19" fillId="0" borderId="9" xfId="0" applyNumberFormat="1" applyFont="1" applyBorder="1"/>
    <xf numFmtId="2" fontId="0" fillId="2" borderId="9" xfId="0" applyNumberFormat="1" applyFill="1" applyBorder="1" applyAlignment="1">
      <alignment horizontal="right"/>
    </xf>
    <xf numFmtId="0" fontId="4" fillId="3" borderId="7" xfId="0" applyFont="1" applyFill="1" applyBorder="1" applyAlignment="1">
      <alignment horizontal="right" vertical="center" indent="1"/>
    </xf>
    <xf numFmtId="10" fontId="0" fillId="0" borderId="0" xfId="0" applyNumberFormat="1" applyAlignment="1">
      <alignment horizontal="right" indent="1"/>
    </xf>
    <xf numFmtId="3" fontId="0" fillId="0" borderId="21" xfId="0" applyNumberFormat="1" applyBorder="1" applyAlignment="1">
      <alignment horizontal="right" indent="1"/>
    </xf>
    <xf numFmtId="4" fontId="19" fillId="0" borderId="0" xfId="0" applyNumberFormat="1" applyFont="1" applyAlignment="1">
      <alignment horizontal="right" indent="1"/>
    </xf>
    <xf numFmtId="4" fontId="0" fillId="0" borderId="3" xfId="0" applyNumberFormat="1" applyBorder="1" applyAlignment="1">
      <alignment horizontal="right" indent="1"/>
    </xf>
    <xf numFmtId="4" fontId="19" fillId="2" borderId="0" xfId="0" applyNumberFormat="1" applyFont="1" applyFill="1" applyAlignment="1">
      <alignment horizontal="right" indent="1"/>
    </xf>
    <xf numFmtId="4" fontId="19" fillId="0" borderId="3" xfId="0" applyNumberFormat="1" applyFont="1" applyBorder="1" applyAlignment="1">
      <alignment horizontal="right" indent="1"/>
    </xf>
    <xf numFmtId="10" fontId="0" fillId="0" borderId="0" xfId="1" applyNumberFormat="1" applyFont="1" applyAlignment="1">
      <alignment horizontal="right" indent="1"/>
    </xf>
    <xf numFmtId="4" fontId="19" fillId="2" borderId="16" xfId="0" applyNumberFormat="1" applyFont="1" applyFill="1" applyBorder="1" applyAlignment="1">
      <alignment horizontal="right" indent="1"/>
    </xf>
    <xf numFmtId="171" fontId="0" fillId="2" borderId="0" xfId="2" applyNumberFormat="1" applyFont="1" applyFill="1" applyAlignment="1">
      <alignment horizontal="right"/>
    </xf>
    <xf numFmtId="4" fontId="0" fillId="2" borderId="23" xfId="0" applyNumberFormat="1" applyFill="1" applyBorder="1" applyAlignment="1">
      <alignment horizontal="right" inden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0" fillId="0" borderId="13" xfId="0" applyBorder="1" applyAlignment="1">
      <alignment horizontal="left" vertical="center" indent="1"/>
    </xf>
  </cellXfs>
  <cellStyles count="3">
    <cellStyle name="Čárka" xfId="2" builtinId="3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1"/>
  <sheetViews>
    <sheetView workbookViewId="0">
      <selection activeCell="N7" sqref="N7"/>
    </sheetView>
  </sheetViews>
  <sheetFormatPr defaultRowHeight="15"/>
  <cols>
    <col min="1" max="1" width="21.42578125" bestFit="1" customWidth="1"/>
    <col min="2" max="4" width="13.5703125" customWidth="1"/>
    <col min="5" max="5" width="2.85546875" customWidth="1"/>
    <col min="6" max="6" width="13.5703125" customWidth="1"/>
  </cols>
  <sheetData>
    <row r="1" spans="1:19" ht="15.75">
      <c r="A1" s="1" t="s">
        <v>0</v>
      </c>
      <c r="B1" s="2">
        <v>1.7</v>
      </c>
      <c r="C1" s="3">
        <f>B1*3.6</f>
        <v>6.12</v>
      </c>
    </row>
    <row r="2" spans="1:19" ht="15.75">
      <c r="A2" s="4" t="s">
        <v>1</v>
      </c>
    </row>
    <row r="3" spans="1:19">
      <c r="A3" s="5" t="s">
        <v>3</v>
      </c>
      <c r="B3" s="6" t="s">
        <v>4</v>
      </c>
      <c r="C3" s="73" t="s">
        <v>5</v>
      </c>
      <c r="D3" s="6" t="s">
        <v>6</v>
      </c>
      <c r="F3" s="7"/>
      <c r="G3" s="7"/>
      <c r="H3" s="8" t="s">
        <v>7</v>
      </c>
      <c r="I3" s="9"/>
      <c r="J3" s="9"/>
      <c r="K3" s="9"/>
    </row>
    <row r="4" spans="1:19">
      <c r="A4" t="s">
        <v>8</v>
      </c>
      <c r="B4" s="10" t="s">
        <v>9</v>
      </c>
      <c r="C4" s="10" t="s">
        <v>10</v>
      </c>
      <c r="D4" s="10" t="s">
        <v>11</v>
      </c>
      <c r="E4" s="10"/>
      <c r="F4" s="10"/>
      <c r="G4" s="10"/>
      <c r="H4" s="11" t="s">
        <v>12</v>
      </c>
      <c r="I4" s="9"/>
      <c r="J4" s="9"/>
      <c r="K4" s="9"/>
    </row>
    <row r="5" spans="1:19">
      <c r="A5" t="s">
        <v>13</v>
      </c>
      <c r="B5" s="10" t="s">
        <v>14</v>
      </c>
      <c r="C5" s="10" t="s">
        <v>15</v>
      </c>
      <c r="D5" s="10" t="s">
        <v>16</v>
      </c>
      <c r="E5" s="10"/>
      <c r="F5" s="10"/>
      <c r="G5" s="10"/>
      <c r="H5" s="11" t="s">
        <v>17</v>
      </c>
      <c r="I5" s="12" t="s">
        <v>18</v>
      </c>
      <c r="J5" s="9"/>
      <c r="K5" s="9"/>
    </row>
    <row r="6" spans="1:19">
      <c r="A6" t="s">
        <v>19</v>
      </c>
      <c r="B6" s="10">
        <v>1991</v>
      </c>
      <c r="C6" s="10">
        <v>1989</v>
      </c>
      <c r="D6" s="10">
        <v>1998</v>
      </c>
      <c r="E6" s="10"/>
      <c r="F6" s="10"/>
      <c r="G6" s="10"/>
      <c r="H6" s="75" t="s">
        <v>24</v>
      </c>
      <c r="I6" s="9" t="s">
        <v>25</v>
      </c>
      <c r="J6" s="13" t="s">
        <v>26</v>
      </c>
      <c r="K6" s="9"/>
    </row>
    <row r="7" spans="1:19">
      <c r="A7" t="s">
        <v>20</v>
      </c>
      <c r="B7" s="10" t="s">
        <v>21</v>
      </c>
      <c r="C7" s="10" t="s">
        <v>22</v>
      </c>
      <c r="D7" s="10" t="s">
        <v>23</v>
      </c>
      <c r="E7" s="10"/>
      <c r="F7" s="10"/>
      <c r="G7" s="10"/>
      <c r="H7" s="9" t="s">
        <v>25</v>
      </c>
      <c r="I7" s="13" t="s">
        <v>26</v>
      </c>
      <c r="J7" s="9"/>
      <c r="K7" s="9"/>
    </row>
    <row r="8" spans="1:19">
      <c r="A8" t="s">
        <v>27</v>
      </c>
      <c r="B8" s="10" t="s">
        <v>28</v>
      </c>
      <c r="C8" s="10" t="s">
        <v>29</v>
      </c>
      <c r="D8" s="10"/>
      <c r="E8" s="10"/>
      <c r="F8" s="10"/>
      <c r="G8" s="10"/>
      <c r="H8" s="9"/>
      <c r="I8" s="9"/>
      <c r="J8" s="9"/>
      <c r="K8" s="9"/>
    </row>
    <row r="9" spans="1:19">
      <c r="A9" t="s">
        <v>30</v>
      </c>
      <c r="B9" s="10"/>
      <c r="C9" s="10"/>
      <c r="D9" s="10" t="s">
        <v>31</v>
      </c>
      <c r="E9" s="10"/>
      <c r="F9" s="10"/>
      <c r="G9" s="10"/>
      <c r="H9" s="14" t="s">
        <v>32</v>
      </c>
      <c r="I9" s="9"/>
      <c r="J9" s="9"/>
      <c r="K9" s="9"/>
    </row>
    <row r="10" spans="1:19">
      <c r="A10" t="s">
        <v>33</v>
      </c>
      <c r="B10" s="10"/>
      <c r="C10" s="10"/>
      <c r="D10" s="10" t="s">
        <v>34</v>
      </c>
      <c r="E10" s="10"/>
      <c r="F10" s="10"/>
      <c r="G10" s="10"/>
    </row>
    <row r="11" spans="1:19">
      <c r="A11" t="s">
        <v>35</v>
      </c>
      <c r="B11" s="10" t="s">
        <v>36</v>
      </c>
      <c r="C11" s="10" t="s">
        <v>36</v>
      </c>
      <c r="D11" s="10" t="s">
        <v>36</v>
      </c>
      <c r="E11" s="10"/>
      <c r="F11" s="10"/>
      <c r="G11" s="10"/>
    </row>
    <row r="12" spans="1:19">
      <c r="B12" s="10"/>
      <c r="C12" s="10"/>
      <c r="D12" s="10"/>
      <c r="F12" s="10"/>
      <c r="G12" s="10"/>
    </row>
    <row r="13" spans="1:19">
      <c r="A13" s="5" t="s">
        <v>37</v>
      </c>
      <c r="B13" s="15"/>
      <c r="C13" s="15"/>
      <c r="D13" s="15"/>
      <c r="F13" s="10"/>
      <c r="G13" s="10"/>
    </row>
    <row r="14" spans="1:19">
      <c r="A14" t="s">
        <v>8</v>
      </c>
      <c r="B14" s="10" t="s">
        <v>38</v>
      </c>
      <c r="C14" s="10" t="s">
        <v>39</v>
      </c>
      <c r="D14" s="10"/>
      <c r="F14" s="10"/>
      <c r="G14" s="10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9">
      <c r="A15" t="s">
        <v>13</v>
      </c>
      <c r="B15" s="10" t="s">
        <v>14</v>
      </c>
      <c r="C15" s="10" t="s">
        <v>40</v>
      </c>
      <c r="D15" s="10"/>
      <c r="F15" s="10"/>
      <c r="G15" s="10"/>
      <c r="H15" s="16" t="s">
        <v>41</v>
      </c>
      <c r="I15" s="16"/>
      <c r="J15" s="16" t="s">
        <v>12</v>
      </c>
      <c r="K15" s="16"/>
      <c r="L15" s="16"/>
      <c r="M15" s="16"/>
      <c r="N15" s="16"/>
      <c r="O15" s="16"/>
      <c r="P15" s="16"/>
      <c r="Q15" s="16"/>
      <c r="R15" s="16"/>
      <c r="S15" s="16"/>
    </row>
    <row r="16" spans="1:19">
      <c r="A16" t="s">
        <v>42</v>
      </c>
      <c r="B16" s="10" t="s">
        <v>43</v>
      </c>
      <c r="C16" s="10" t="s">
        <v>44</v>
      </c>
      <c r="D16" s="10"/>
      <c r="F16" s="10"/>
      <c r="G16" s="10"/>
      <c r="H16" s="16" t="s">
        <v>45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</row>
    <row r="17" spans="1:19">
      <c r="A17" t="s">
        <v>46</v>
      </c>
      <c r="B17" s="10" t="s">
        <v>47</v>
      </c>
      <c r="C17" s="10" t="s">
        <v>47</v>
      </c>
      <c r="D17" s="10"/>
      <c r="F17" s="10"/>
      <c r="G17" s="10"/>
      <c r="H17" s="16" t="s">
        <v>48</v>
      </c>
      <c r="I17" s="16"/>
      <c r="J17" s="16" t="s">
        <v>49</v>
      </c>
      <c r="K17" s="16"/>
      <c r="L17" s="16"/>
      <c r="M17" s="16"/>
      <c r="N17" s="16"/>
      <c r="O17" s="16"/>
      <c r="P17" s="16"/>
      <c r="Q17" s="16"/>
      <c r="R17" s="16"/>
      <c r="S17" s="16"/>
    </row>
    <row r="18" spans="1:19">
      <c r="A18" t="s">
        <v>50</v>
      </c>
      <c r="B18" s="10">
        <v>1992</v>
      </c>
      <c r="C18" s="10">
        <v>1989</v>
      </c>
      <c r="D18" s="10"/>
      <c r="F18" s="10"/>
      <c r="G18" s="10"/>
      <c r="H18" s="16" t="s">
        <v>51</v>
      </c>
      <c r="I18" s="16"/>
      <c r="J18" s="16" t="s">
        <v>52</v>
      </c>
      <c r="K18" s="16"/>
      <c r="L18" s="16"/>
      <c r="M18" s="16"/>
      <c r="N18" s="16"/>
      <c r="O18" s="16"/>
      <c r="P18" s="16"/>
      <c r="Q18" s="16"/>
      <c r="R18" s="16"/>
      <c r="S18" s="16"/>
    </row>
    <row r="19" spans="1:19">
      <c r="B19" s="10"/>
      <c r="C19" s="10"/>
      <c r="D19" s="10"/>
      <c r="F19" s="10"/>
      <c r="G19" s="10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</row>
    <row r="20" spans="1:19">
      <c r="A20" s="5" t="s">
        <v>53</v>
      </c>
      <c r="B20" s="15"/>
      <c r="C20" s="15"/>
      <c r="D20" s="15"/>
      <c r="H20" s="16" t="s">
        <v>54</v>
      </c>
      <c r="I20" s="16"/>
      <c r="J20" s="16" t="s">
        <v>55</v>
      </c>
      <c r="K20" s="16"/>
      <c r="L20" s="16"/>
      <c r="M20" s="16"/>
      <c r="N20" s="16"/>
      <c r="O20" s="16"/>
      <c r="P20" s="16"/>
      <c r="Q20" s="16"/>
      <c r="R20" s="16"/>
      <c r="S20" s="16"/>
    </row>
    <row r="21" spans="1:19" ht="15" customHeight="1">
      <c r="B21" s="10" t="s">
        <v>56</v>
      </c>
      <c r="C21" s="10" t="s">
        <v>56</v>
      </c>
      <c r="D21" s="10"/>
      <c r="F21" s="10"/>
      <c r="G21" s="10"/>
      <c r="H21" s="16" t="s">
        <v>57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</row>
    <row r="22" spans="1:19">
      <c r="A22" t="s">
        <v>58</v>
      </c>
      <c r="B22" s="10">
        <v>50</v>
      </c>
      <c r="C22" s="10">
        <v>50</v>
      </c>
      <c r="D22" s="10"/>
      <c r="F22" s="10"/>
      <c r="G22" s="10"/>
      <c r="H22" s="16" t="s">
        <v>59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</row>
    <row r="23" spans="1:19" ht="15" customHeight="1">
      <c r="A23" t="s">
        <v>60</v>
      </c>
      <c r="B23" s="10">
        <v>200</v>
      </c>
      <c r="C23" s="10">
        <v>200</v>
      </c>
      <c r="D23" s="10"/>
      <c r="F23" s="10"/>
      <c r="G23" s="10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spans="1:19">
      <c r="B24" s="10"/>
      <c r="C24" s="10"/>
      <c r="D24" s="10"/>
      <c r="F24" s="10"/>
      <c r="G24" s="10"/>
    </row>
    <row r="25" spans="1:19">
      <c r="A25" s="5" t="s">
        <v>61</v>
      </c>
      <c r="B25" s="15"/>
      <c r="C25" s="15"/>
      <c r="D25" s="15"/>
      <c r="F25" s="10"/>
      <c r="G25" s="10"/>
      <c r="J25" s="17"/>
      <c r="K25" s="129" t="s">
        <v>62</v>
      </c>
      <c r="L25" s="130"/>
      <c r="M25" s="130"/>
      <c r="N25" s="131"/>
    </row>
    <row r="26" spans="1:19">
      <c r="A26" t="s">
        <v>58</v>
      </c>
      <c r="B26" s="10">
        <v>50</v>
      </c>
      <c r="C26" s="10">
        <v>50</v>
      </c>
      <c r="J26" s="17"/>
      <c r="K26" s="132" t="s">
        <v>2</v>
      </c>
      <c r="L26" s="133"/>
      <c r="M26" s="132" t="s">
        <v>1</v>
      </c>
      <c r="N26" s="133"/>
    </row>
    <row r="27" spans="1:19" ht="18">
      <c r="A27" t="s">
        <v>60</v>
      </c>
      <c r="B27" s="10">
        <v>100</v>
      </c>
      <c r="C27" s="10">
        <v>100</v>
      </c>
      <c r="J27" s="18">
        <v>2017</v>
      </c>
      <c r="K27" s="19" t="s">
        <v>63</v>
      </c>
      <c r="L27" s="20" t="s">
        <v>64</v>
      </c>
      <c r="M27" s="19" t="s">
        <v>63</v>
      </c>
      <c r="N27" s="20" t="s">
        <v>64</v>
      </c>
    </row>
    <row r="28" spans="1:19">
      <c r="J28" s="17" t="s">
        <v>65</v>
      </c>
      <c r="K28" s="21">
        <v>30.506</v>
      </c>
      <c r="L28" s="22">
        <v>0.122</v>
      </c>
      <c r="M28" s="21">
        <v>30.675000000000001</v>
      </c>
      <c r="N28" s="22">
        <v>1.53</v>
      </c>
      <c r="O28" s="23"/>
      <c r="P28" s="23"/>
    </row>
    <row r="29" spans="1:19">
      <c r="J29" s="17" t="s">
        <v>66</v>
      </c>
      <c r="K29" s="21">
        <v>29.818999999999999</v>
      </c>
      <c r="L29" s="22">
        <v>0.13900000000000001</v>
      </c>
      <c r="M29" s="21">
        <v>26.721</v>
      </c>
      <c r="N29" s="22">
        <v>0</v>
      </c>
      <c r="O29" s="23"/>
      <c r="P29" s="23"/>
    </row>
    <row r="30" spans="1:19">
      <c r="J30" s="17" t="s">
        <v>67</v>
      </c>
      <c r="K30" s="24">
        <v>24.890999999999998</v>
      </c>
      <c r="L30" s="25">
        <v>0.24299999999999999</v>
      </c>
      <c r="M30" s="24">
        <v>24.027000000000001</v>
      </c>
      <c r="N30" s="25">
        <v>3.6999999999999998E-2</v>
      </c>
      <c r="O30" s="23"/>
      <c r="P30" s="23"/>
    </row>
    <row r="31" spans="1:19">
      <c r="A31" s="26">
        <v>2017</v>
      </c>
      <c r="B31" s="10"/>
      <c r="C31" s="10"/>
      <c r="D31" s="10"/>
      <c r="F31" s="10"/>
      <c r="G31" s="10"/>
      <c r="J31" s="17" t="s">
        <v>68</v>
      </c>
      <c r="K31" s="21">
        <v>19.962</v>
      </c>
      <c r="L31" s="22">
        <v>0.34599999999999997</v>
      </c>
      <c r="M31" s="21">
        <v>21.332000000000001</v>
      </c>
      <c r="N31" s="22">
        <v>7.3999999999999996E-2</v>
      </c>
      <c r="O31" s="23"/>
      <c r="P31" s="23"/>
    </row>
    <row r="32" spans="1:19">
      <c r="A32" t="s">
        <v>69</v>
      </c>
      <c r="B32" s="27">
        <v>1438.8</v>
      </c>
      <c r="C32" s="27">
        <v>0</v>
      </c>
      <c r="D32" s="27">
        <v>1830</v>
      </c>
      <c r="E32" s="10"/>
      <c r="F32" s="27"/>
      <c r="J32" s="17" t="s">
        <v>70</v>
      </c>
      <c r="K32" s="21">
        <v>15.144</v>
      </c>
      <c r="L32" s="22">
        <v>2.3250000000000002</v>
      </c>
      <c r="M32" s="21">
        <v>8.9009999999999998</v>
      </c>
      <c r="N32" s="22">
        <v>1.004</v>
      </c>
      <c r="O32" s="23"/>
      <c r="P32" s="23"/>
    </row>
    <row r="33" spans="1:16" ht="15" customHeight="1">
      <c r="A33" t="s">
        <v>71</v>
      </c>
      <c r="B33" s="27">
        <v>152697</v>
      </c>
      <c r="C33" s="27">
        <v>0</v>
      </c>
      <c r="D33" s="27">
        <v>71252</v>
      </c>
      <c r="E33" s="10"/>
      <c r="F33" s="27"/>
      <c r="J33" s="17" t="s">
        <v>72</v>
      </c>
      <c r="K33" s="21">
        <v>2.1999999999999999E-2</v>
      </c>
      <c r="L33" s="22">
        <v>3.0000000000000001E-3</v>
      </c>
      <c r="M33" s="21">
        <v>0</v>
      </c>
      <c r="N33" s="22">
        <v>0</v>
      </c>
      <c r="O33" s="23"/>
      <c r="P33" s="23"/>
    </row>
    <row r="34" spans="1:16" ht="15" customHeight="1">
      <c r="A34" t="s">
        <v>73</v>
      </c>
      <c r="B34" s="27">
        <v>1632.2241300000001</v>
      </c>
      <c r="C34" s="27">
        <v>0</v>
      </c>
      <c r="D34" s="27">
        <v>761418.01</v>
      </c>
      <c r="E34" s="10"/>
      <c r="F34" s="27"/>
      <c r="J34" s="17" t="s">
        <v>74</v>
      </c>
      <c r="K34" s="21">
        <v>0</v>
      </c>
      <c r="L34" s="22">
        <v>0</v>
      </c>
      <c r="M34" s="21">
        <v>0</v>
      </c>
      <c r="N34" s="22">
        <v>0</v>
      </c>
      <c r="O34" s="23"/>
      <c r="P34" s="23"/>
    </row>
    <row r="35" spans="1:16">
      <c r="B35" s="10"/>
      <c r="C35" s="10"/>
      <c r="D35" s="10"/>
      <c r="F35" s="7"/>
      <c r="G35" s="7"/>
      <c r="J35" s="17" t="s">
        <v>75</v>
      </c>
      <c r="K35" s="21">
        <v>0</v>
      </c>
      <c r="L35" s="22">
        <v>0</v>
      </c>
      <c r="M35" s="21">
        <v>0.51</v>
      </c>
      <c r="N35" s="22">
        <v>0.33300000000000002</v>
      </c>
      <c r="O35" s="23"/>
      <c r="P35" s="23"/>
    </row>
    <row r="36" spans="1:16">
      <c r="B36" s="10"/>
      <c r="C36" s="10"/>
      <c r="J36" s="17" t="s">
        <v>76</v>
      </c>
      <c r="K36" s="21">
        <v>8.2949999999999999</v>
      </c>
      <c r="L36" s="22">
        <v>0.16400000000000001</v>
      </c>
      <c r="M36" s="21">
        <v>6.8230000000000004</v>
      </c>
      <c r="N36" s="22">
        <v>2.2810000000000001</v>
      </c>
      <c r="O36" s="23"/>
      <c r="P36" s="23"/>
    </row>
    <row r="37" spans="1:16">
      <c r="B37" s="10"/>
      <c r="C37" s="10"/>
      <c r="J37" s="17" t="s">
        <v>77</v>
      </c>
      <c r="K37" s="21">
        <v>19.388000000000002</v>
      </c>
      <c r="L37" s="22">
        <v>0.152</v>
      </c>
      <c r="M37" s="21">
        <v>19.408000000000001</v>
      </c>
      <c r="N37" s="22">
        <v>2.4700000000000002</v>
      </c>
      <c r="O37" s="23"/>
      <c r="P37" s="23"/>
    </row>
    <row r="38" spans="1:16">
      <c r="B38" s="10"/>
      <c r="C38" s="10"/>
      <c r="J38" s="17" t="s">
        <v>78</v>
      </c>
      <c r="K38" s="21">
        <v>20.248999999999999</v>
      </c>
      <c r="L38" s="22">
        <v>0.16</v>
      </c>
      <c r="M38" s="21">
        <v>30.803000000000001</v>
      </c>
      <c r="N38" s="22">
        <v>2.427</v>
      </c>
      <c r="O38" s="23"/>
      <c r="P38" s="23"/>
    </row>
    <row r="39" spans="1:16">
      <c r="B39" s="10"/>
      <c r="C39" s="10"/>
      <c r="J39" s="17" t="s">
        <v>79</v>
      </c>
      <c r="K39" s="21">
        <v>32.966000000000001</v>
      </c>
      <c r="L39" s="22">
        <v>0.154</v>
      </c>
      <c r="M39" s="21">
        <v>25.103000000000002</v>
      </c>
      <c r="N39" s="22">
        <v>1.1990000000000001</v>
      </c>
      <c r="O39" s="23"/>
      <c r="P39" s="23"/>
    </row>
    <row r="40" spans="1:16">
      <c r="B40" s="10"/>
      <c r="C40" s="10"/>
      <c r="J40" s="28" t="s">
        <v>80</v>
      </c>
      <c r="K40" s="29">
        <f>SUM(K28:K39)</f>
        <v>201.24200000000002</v>
      </c>
      <c r="L40" s="30">
        <f t="shared" ref="L40:N40" si="0">SUM(L28:L39)</f>
        <v>3.8080000000000007</v>
      </c>
      <c r="M40" s="29">
        <f t="shared" si="0"/>
        <v>194.303</v>
      </c>
      <c r="N40" s="29">
        <f t="shared" si="0"/>
        <v>11.355</v>
      </c>
      <c r="O40" s="23"/>
      <c r="P40" s="23"/>
    </row>
    <row r="41" spans="1:16">
      <c r="J41" s="31" t="s">
        <v>81</v>
      </c>
      <c r="K41" s="32">
        <f>SUM(K28:L39)</f>
        <v>205.04999999999998</v>
      </c>
      <c r="L41" s="33"/>
      <c r="M41" s="32">
        <f>SUM(M28:N39)</f>
        <v>205.65800000000002</v>
      </c>
      <c r="N41" s="34"/>
      <c r="O41" s="23"/>
      <c r="P41" s="23"/>
    </row>
    <row r="42" spans="1:16">
      <c r="K42" s="23"/>
      <c r="L42" s="23"/>
      <c r="M42" s="23"/>
      <c r="N42" s="23"/>
      <c r="O42" s="23"/>
      <c r="P42" s="23"/>
    </row>
    <row r="43" spans="1:16">
      <c r="K43" s="23"/>
      <c r="L43" s="23"/>
      <c r="M43" s="23"/>
      <c r="N43" s="23"/>
      <c r="O43" s="23"/>
      <c r="P43" s="23"/>
    </row>
    <row r="44" spans="1:16">
      <c r="K44" s="23"/>
      <c r="L44" s="23"/>
      <c r="M44" s="23"/>
      <c r="N44" s="23"/>
      <c r="O44" s="23"/>
      <c r="P44" s="23"/>
    </row>
    <row r="45" spans="1:16">
      <c r="K45" s="23"/>
      <c r="L45" s="23"/>
      <c r="M45" s="23"/>
      <c r="N45" s="23"/>
      <c r="O45" s="23"/>
      <c r="P45" s="23"/>
    </row>
    <row r="46" spans="1:16">
      <c r="K46" s="23"/>
      <c r="L46" s="23"/>
      <c r="M46" s="23"/>
      <c r="N46" s="23"/>
      <c r="O46" s="23"/>
      <c r="P46" s="23"/>
    </row>
    <row r="47" spans="1:16">
      <c r="K47" s="23"/>
      <c r="L47" s="23"/>
      <c r="M47" s="23"/>
      <c r="N47" s="23"/>
      <c r="O47" s="23"/>
      <c r="P47" s="23"/>
    </row>
    <row r="48" spans="1:16">
      <c r="K48" s="23"/>
      <c r="L48" s="23"/>
      <c r="M48" s="23"/>
      <c r="N48" s="23"/>
      <c r="O48" s="23"/>
      <c r="P48" s="23"/>
    </row>
    <row r="49" spans="11:16">
      <c r="K49" s="23"/>
      <c r="L49" s="23"/>
      <c r="M49" s="23"/>
      <c r="N49" s="23"/>
      <c r="O49" s="23"/>
      <c r="P49" s="23"/>
    </row>
    <row r="50" spans="11:16">
      <c r="K50" s="23"/>
      <c r="L50" s="23"/>
      <c r="M50" s="23"/>
      <c r="N50" s="23"/>
      <c r="O50" s="23"/>
      <c r="P50" s="23"/>
    </row>
    <row r="51" spans="11:16">
      <c r="K51" s="23"/>
      <c r="L51" s="23"/>
      <c r="M51" s="23"/>
      <c r="N51" s="23"/>
      <c r="O51" s="23"/>
      <c r="P51" s="23"/>
    </row>
  </sheetData>
  <mergeCells count="3">
    <mergeCell ref="K25:N25"/>
    <mergeCell ref="K26:L26"/>
    <mergeCell ref="M26:N2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43"/>
  <sheetViews>
    <sheetView showGridLines="0" tabSelected="1" zoomScaleNormal="100" workbookViewId="0">
      <pane ySplit="4" topLeftCell="A5" activePane="bottomLeft" state="frozen"/>
      <selection pane="bottomLeft" activeCell="Q22" sqref="Q22"/>
    </sheetView>
  </sheetViews>
  <sheetFormatPr defaultColWidth="8.85546875" defaultRowHeight="15"/>
  <cols>
    <col min="1" max="1" width="8.5703125" customWidth="1"/>
    <col min="2" max="2" width="18.85546875" customWidth="1"/>
    <col min="3" max="3" width="20" customWidth="1"/>
    <col min="4" max="13" width="10" customWidth="1"/>
    <col min="14" max="14" width="11.28515625" customWidth="1"/>
    <col min="15" max="15" width="10" customWidth="1"/>
    <col min="16" max="16" width="13.140625" customWidth="1"/>
    <col min="18" max="18" width="8.85546875" customWidth="1"/>
  </cols>
  <sheetData>
    <row r="1" spans="1:22" ht="15.75">
      <c r="A1" s="35" t="s">
        <v>82</v>
      </c>
      <c r="E1" s="23"/>
      <c r="F1" s="62"/>
      <c r="G1" s="23"/>
      <c r="H1" s="77"/>
      <c r="J1" s="81"/>
      <c r="M1" s="23"/>
    </row>
    <row r="2" spans="1:22" ht="15.75">
      <c r="A2" s="37">
        <v>2022</v>
      </c>
      <c r="B2" s="38"/>
      <c r="E2" s="23"/>
      <c r="F2" s="65"/>
      <c r="G2" s="23"/>
      <c r="H2" s="23"/>
      <c r="I2" s="62"/>
    </row>
    <row r="3" spans="1:22" ht="15.75">
      <c r="A3" s="4" t="s">
        <v>1</v>
      </c>
      <c r="B3" s="39"/>
    </row>
    <row r="4" spans="1:22" s="59" customFormat="1" ht="18.75" customHeight="1">
      <c r="A4" s="58"/>
      <c r="B4" s="58"/>
      <c r="C4" s="45"/>
      <c r="D4" s="40" t="s">
        <v>83</v>
      </c>
      <c r="E4" s="40" t="s">
        <v>84</v>
      </c>
      <c r="F4" s="40" t="s">
        <v>85</v>
      </c>
      <c r="G4" s="40" t="s">
        <v>86</v>
      </c>
      <c r="H4" s="40" t="s">
        <v>87</v>
      </c>
      <c r="I4" s="40" t="s">
        <v>88</v>
      </c>
      <c r="J4" s="40" t="s">
        <v>89</v>
      </c>
      <c r="K4" s="40" t="s">
        <v>90</v>
      </c>
      <c r="L4" s="40" t="s">
        <v>91</v>
      </c>
      <c r="M4" s="40" t="s">
        <v>92</v>
      </c>
      <c r="N4" s="40" t="s">
        <v>93</v>
      </c>
      <c r="O4" s="41" t="s">
        <v>94</v>
      </c>
      <c r="P4" s="40" t="s">
        <v>81</v>
      </c>
      <c r="T4" s="60">
        <v>0</v>
      </c>
      <c r="U4" s="60">
        <v>55</v>
      </c>
      <c r="V4" s="60"/>
    </row>
    <row r="5" spans="1:22" ht="15.75" thickBot="1">
      <c r="A5" t="s">
        <v>126</v>
      </c>
      <c r="D5" s="79">
        <v>33901</v>
      </c>
      <c r="E5" s="79">
        <v>26882</v>
      </c>
      <c r="F5" s="79">
        <v>27979</v>
      </c>
      <c r="G5" s="79">
        <v>23018</v>
      </c>
      <c r="H5" s="79">
        <v>7869</v>
      </c>
      <c r="I5" s="79">
        <v>4437</v>
      </c>
      <c r="J5" s="79">
        <v>4194</v>
      </c>
      <c r="K5" s="79">
        <v>4136</v>
      </c>
      <c r="L5" s="95">
        <v>10424</v>
      </c>
      <c r="M5" s="79">
        <v>15971</v>
      </c>
      <c r="N5" s="76">
        <v>24959</v>
      </c>
      <c r="O5" s="85">
        <v>32521</v>
      </c>
      <c r="P5" s="66">
        <f>SUM(D5:O5)</f>
        <v>216291</v>
      </c>
      <c r="Q5" s="42" t="s">
        <v>95</v>
      </c>
      <c r="T5" s="61">
        <v>0</v>
      </c>
      <c r="U5" s="61">
        <v>19</v>
      </c>
      <c r="V5" s="61"/>
    </row>
    <row r="6" spans="1:22">
      <c r="A6" t="s">
        <v>127</v>
      </c>
      <c r="D6" s="79">
        <v>361819.96</v>
      </c>
      <c r="E6" s="79">
        <v>286803.89</v>
      </c>
      <c r="F6" s="79">
        <v>299426.08</v>
      </c>
      <c r="G6" s="79">
        <v>246436.69</v>
      </c>
      <c r="H6" s="79">
        <v>84287.3</v>
      </c>
      <c r="I6" s="84">
        <v>47901.87</v>
      </c>
      <c r="J6" s="79">
        <v>45509</v>
      </c>
      <c r="K6" s="79">
        <v>44704.78</v>
      </c>
      <c r="L6" s="79">
        <v>113844.87</v>
      </c>
      <c r="M6" s="79">
        <v>175020.35</v>
      </c>
      <c r="N6" s="84">
        <v>272936.90999999997</v>
      </c>
      <c r="O6" s="86">
        <v>353247.66</v>
      </c>
      <c r="P6" s="80">
        <f>SUM(D6:O6)</f>
        <v>2331939.3600000003</v>
      </c>
      <c r="Q6" s="42" t="s">
        <v>95</v>
      </c>
      <c r="S6" s="23"/>
      <c r="T6" s="23">
        <v>0</v>
      </c>
      <c r="U6" s="23">
        <f>U4-U5</f>
        <v>36</v>
      </c>
      <c r="V6" s="62">
        <f>T6+U6</f>
        <v>36</v>
      </c>
    </row>
    <row r="7" spans="1:22" ht="17.25">
      <c r="A7" t="s">
        <v>96</v>
      </c>
      <c r="D7" s="78">
        <f>IF(D5=0,"",D6/D5)</f>
        <v>10.67284032919383</v>
      </c>
      <c r="E7" s="43">
        <f t="shared" ref="E7:O7" si="0">IF(E5=0,"",E6/E5)</f>
        <v>10.668993750464995</v>
      </c>
      <c r="F7" s="43">
        <f t="shared" si="0"/>
        <v>10.701814932628043</v>
      </c>
      <c r="G7" s="43">
        <f t="shared" si="0"/>
        <v>10.706259883569381</v>
      </c>
      <c r="H7" s="43">
        <f t="shared" si="0"/>
        <v>10.711310204600331</v>
      </c>
      <c r="I7" s="43">
        <f t="shared" si="0"/>
        <v>10.796004056795132</v>
      </c>
      <c r="J7" s="43">
        <f t="shared" si="0"/>
        <v>10.850977587029089</v>
      </c>
      <c r="K7" s="43">
        <f t="shared" si="0"/>
        <v>10.80869922630561</v>
      </c>
      <c r="L7" s="43">
        <f t="shared" si="0"/>
        <v>10.921418841135839</v>
      </c>
      <c r="M7" s="43">
        <f t="shared" si="0"/>
        <v>10.958634399849728</v>
      </c>
      <c r="N7" s="43">
        <f t="shared" si="0"/>
        <v>10.935410473176008</v>
      </c>
      <c r="O7" s="44">
        <f t="shared" si="0"/>
        <v>10.862140155591771</v>
      </c>
      <c r="P7" s="67">
        <f>AVERAGE(D7:O7)</f>
        <v>10.799541986694978</v>
      </c>
    </row>
    <row r="8" spans="1:22" ht="17.25">
      <c r="A8" t="s">
        <v>97</v>
      </c>
      <c r="D8" s="43">
        <f>IF(D7="","",0.901*D7)</f>
        <v>9.616229136603641</v>
      </c>
      <c r="E8" s="43">
        <f t="shared" ref="E8:O8" si="1">IF(E7="","",0.901*E7)</f>
        <v>9.6127633691689613</v>
      </c>
      <c r="F8" s="43">
        <f t="shared" si="1"/>
        <v>9.6423352542978673</v>
      </c>
      <c r="G8" s="43">
        <f t="shared" si="1"/>
        <v>9.6463401550960128</v>
      </c>
      <c r="H8" s="43">
        <f>IF(H7="","",0.901*H7)</f>
        <v>9.6508904943448979</v>
      </c>
      <c r="I8" s="43">
        <f>IF(I7="","",0.901*I7)</f>
        <v>9.7271996551724147</v>
      </c>
      <c r="J8" s="43">
        <f t="shared" si="1"/>
        <v>9.7767308059132088</v>
      </c>
      <c r="K8" s="43">
        <f t="shared" si="1"/>
        <v>9.7386380029013537</v>
      </c>
      <c r="L8" s="43">
        <f t="shared" si="1"/>
        <v>9.8401983758633911</v>
      </c>
      <c r="M8" s="43">
        <f t="shared" si="1"/>
        <v>9.8737295942646064</v>
      </c>
      <c r="N8" s="43">
        <f t="shared" si="1"/>
        <v>9.8528048363315825</v>
      </c>
      <c r="O8" s="44">
        <f t="shared" si="1"/>
        <v>9.7867882801881851</v>
      </c>
      <c r="P8" s="67">
        <f>AVERAGE(D8:O8)</f>
        <v>9.7303873300121779</v>
      </c>
    </row>
    <row r="9" spans="1:22" ht="17.25">
      <c r="A9" t="s">
        <v>113</v>
      </c>
      <c r="D9" s="43">
        <f t="shared" ref="D9:O9" si="2">IF(D8="","",D8*3.6)</f>
        <v>34.61842489177311</v>
      </c>
      <c r="E9" s="43">
        <f t="shared" si="2"/>
        <v>34.605948129008262</v>
      </c>
      <c r="F9" s="43">
        <f t="shared" si="2"/>
        <v>34.712406915472322</v>
      </c>
      <c r="G9" s="43">
        <f t="shared" si="2"/>
        <v>34.726824558345648</v>
      </c>
      <c r="H9" s="43">
        <f t="shared" si="2"/>
        <v>34.743205779641634</v>
      </c>
      <c r="I9" s="43">
        <f t="shared" si="2"/>
        <v>35.017918758620695</v>
      </c>
      <c r="J9" s="43">
        <f t="shared" si="2"/>
        <v>35.196230901287549</v>
      </c>
      <c r="K9" s="43">
        <f t="shared" si="2"/>
        <v>35.059096810444878</v>
      </c>
      <c r="L9" s="43">
        <f t="shared" si="2"/>
        <v>35.424714153108212</v>
      </c>
      <c r="M9" s="43">
        <f t="shared" si="2"/>
        <v>35.545426539352583</v>
      </c>
      <c r="N9" s="43">
        <f t="shared" si="2"/>
        <v>35.470097410793699</v>
      </c>
      <c r="O9" s="44">
        <f t="shared" si="2"/>
        <v>35.232437808677467</v>
      </c>
      <c r="P9" s="67">
        <f>AVERAGE(D9:O9)</f>
        <v>35.029394388043833</v>
      </c>
    </row>
    <row r="10" spans="1:22">
      <c r="A10" t="s">
        <v>116</v>
      </c>
      <c r="D10" s="96">
        <v>672.4</v>
      </c>
      <c r="E10" s="96">
        <v>516.4</v>
      </c>
      <c r="F10" s="96">
        <v>510</v>
      </c>
      <c r="G10" s="96">
        <v>392.5</v>
      </c>
      <c r="H10" s="96">
        <v>61.5</v>
      </c>
      <c r="I10" s="96">
        <v>0</v>
      </c>
      <c r="J10" s="96">
        <v>0</v>
      </c>
      <c r="K10" s="96">
        <v>0</v>
      </c>
      <c r="L10" s="96">
        <v>139.5</v>
      </c>
      <c r="M10" s="96">
        <v>259.7</v>
      </c>
      <c r="N10" s="96">
        <v>449.4</v>
      </c>
      <c r="O10" s="117">
        <v>655.8</v>
      </c>
      <c r="P10" s="74">
        <f>SUM(D10:O10)</f>
        <v>3657.2</v>
      </c>
    </row>
    <row r="11" spans="1:22">
      <c r="A11" t="s">
        <v>117</v>
      </c>
      <c r="D11" s="96">
        <v>144.9</v>
      </c>
      <c r="E11" s="96">
        <v>132.86000000000001</v>
      </c>
      <c r="F11" s="96">
        <v>144.91</v>
      </c>
      <c r="G11" s="96">
        <v>126.29</v>
      </c>
      <c r="H11" s="96">
        <v>118.65</v>
      </c>
      <c r="I11" s="96">
        <v>108.54</v>
      </c>
      <c r="J11" s="96">
        <v>103.39</v>
      </c>
      <c r="K11" s="96">
        <v>101.6</v>
      </c>
      <c r="L11" s="96">
        <v>104.2</v>
      </c>
      <c r="M11" s="96">
        <v>102.6</v>
      </c>
      <c r="N11" s="96">
        <v>111.14</v>
      </c>
      <c r="O11" s="117">
        <v>128.94</v>
      </c>
      <c r="P11" s="74">
        <f>SUM(D11:O11)</f>
        <v>1428.02</v>
      </c>
    </row>
    <row r="12" spans="1:22">
      <c r="A12" t="s">
        <v>115</v>
      </c>
      <c r="D12" s="78">
        <f>D10+D11</f>
        <v>817.3</v>
      </c>
      <c r="E12" s="78">
        <f t="shared" ref="E12:F12" si="3">E10+E11</f>
        <v>649.26</v>
      </c>
      <c r="F12" s="78">
        <f t="shared" si="3"/>
        <v>654.91</v>
      </c>
      <c r="G12" s="78">
        <f t="shared" ref="G12:O12" si="4">G10+G11</f>
        <v>518.79</v>
      </c>
      <c r="H12" s="78">
        <f t="shared" si="4"/>
        <v>180.15</v>
      </c>
      <c r="I12" s="78">
        <f t="shared" si="4"/>
        <v>108.54</v>
      </c>
      <c r="J12" s="78">
        <f>J10+J11</f>
        <v>103.39</v>
      </c>
      <c r="K12" s="78">
        <f>K10+K11</f>
        <v>101.6</v>
      </c>
      <c r="L12" s="78">
        <f t="shared" si="4"/>
        <v>243.7</v>
      </c>
      <c r="M12" s="78">
        <f t="shared" si="4"/>
        <v>362.29999999999995</v>
      </c>
      <c r="N12" s="78">
        <f t="shared" si="4"/>
        <v>560.54</v>
      </c>
      <c r="O12" s="78">
        <f t="shared" si="4"/>
        <v>784.74</v>
      </c>
      <c r="P12" s="89">
        <f>SUM(D12:O12)</f>
        <v>5085.2199999999993</v>
      </c>
    </row>
    <row r="13" spans="1:22">
      <c r="D13" s="36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106"/>
    </row>
    <row r="14" spans="1:22" s="59" customFormat="1" ht="18">
      <c r="A14" s="58"/>
      <c r="B14" s="58"/>
      <c r="C14" s="58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118"/>
      <c r="R14" s="40" t="s">
        <v>98</v>
      </c>
      <c r="S14" s="40" t="s">
        <v>99</v>
      </c>
      <c r="T14"/>
    </row>
    <row r="15" spans="1:22">
      <c r="A15" s="134" t="s">
        <v>6</v>
      </c>
      <c r="B15" s="136" t="s">
        <v>100</v>
      </c>
      <c r="C15" s="10" t="s">
        <v>101</v>
      </c>
      <c r="D15" s="76">
        <v>359.9</v>
      </c>
      <c r="E15" s="76">
        <v>277.64999999999998</v>
      </c>
      <c r="F15" s="76">
        <v>317.02</v>
      </c>
      <c r="G15" s="76">
        <v>270.47000000000003</v>
      </c>
      <c r="H15" s="76">
        <v>58.37</v>
      </c>
      <c r="I15" s="76">
        <v>0</v>
      </c>
      <c r="J15" s="76">
        <v>0</v>
      </c>
      <c r="K15" s="76">
        <v>0.14000000000000001</v>
      </c>
      <c r="L15" s="76">
        <v>96.95</v>
      </c>
      <c r="M15" s="76">
        <v>201.06</v>
      </c>
      <c r="N15" s="76">
        <v>329</v>
      </c>
      <c r="O15" s="76">
        <v>329.05</v>
      </c>
      <c r="P15" s="128">
        <f>SUM(D15:O15)</f>
        <v>2239.61</v>
      </c>
      <c r="R15" s="46">
        <f>(3.6*P17/1000)/(P15+3.6*P17/1000)</f>
        <v>0.35817097771938156</v>
      </c>
      <c r="S15" s="46">
        <f>P15/(P15+3.6*P17/1000)</f>
        <v>0.64182902228061844</v>
      </c>
      <c r="T15" s="47" t="s">
        <v>102</v>
      </c>
    </row>
    <row r="16" spans="1:22">
      <c r="A16" s="134"/>
      <c r="B16" s="136"/>
      <c r="C16" s="10" t="s">
        <v>103</v>
      </c>
      <c r="D16" s="62">
        <f t="shared" ref="D16:O16" si="5">D15/3.6*1000</f>
        <v>99972.222222222219</v>
      </c>
      <c r="E16" s="62">
        <f t="shared" si="5"/>
        <v>77124.999999999985</v>
      </c>
      <c r="F16" s="62">
        <f t="shared" si="5"/>
        <v>88061.111111111109</v>
      </c>
      <c r="G16" s="62">
        <f t="shared" si="5"/>
        <v>75130.555555555562</v>
      </c>
      <c r="H16" s="62">
        <f t="shared" si="5"/>
        <v>16213.888888888889</v>
      </c>
      <c r="I16" s="62">
        <v>0</v>
      </c>
      <c r="J16" s="62">
        <v>0</v>
      </c>
      <c r="K16" s="62">
        <f t="shared" si="5"/>
        <v>38.888888888888893</v>
      </c>
      <c r="L16" s="62">
        <f t="shared" si="5"/>
        <v>26930.555555555558</v>
      </c>
      <c r="M16" s="62">
        <f t="shared" si="5"/>
        <v>55850</v>
      </c>
      <c r="N16" s="62">
        <f t="shared" si="5"/>
        <v>91388.888888888891</v>
      </c>
      <c r="O16" s="102">
        <f t="shared" si="5"/>
        <v>91402.777777777781</v>
      </c>
      <c r="P16" s="68">
        <f t="shared" ref="P16" si="6">SUM(D16:O16)</f>
        <v>622113.88888888888</v>
      </c>
      <c r="R16" s="63"/>
    </row>
    <row r="17" spans="1:19">
      <c r="A17" s="134"/>
      <c r="B17" s="136"/>
      <c r="C17" s="10" t="s">
        <v>104</v>
      </c>
      <c r="D17" s="76">
        <v>55588</v>
      </c>
      <c r="E17" s="76">
        <v>42568</v>
      </c>
      <c r="F17" s="76">
        <v>48646</v>
      </c>
      <c r="G17" s="76">
        <v>41805</v>
      </c>
      <c r="H17" s="76">
        <v>8842</v>
      </c>
      <c r="I17" s="76">
        <v>0</v>
      </c>
      <c r="J17" s="76">
        <v>0</v>
      </c>
      <c r="K17" s="76">
        <v>15</v>
      </c>
      <c r="L17" s="76">
        <v>15008</v>
      </c>
      <c r="M17" s="76">
        <v>31861</v>
      </c>
      <c r="N17" s="76">
        <v>51822</v>
      </c>
      <c r="O17" s="85">
        <v>51014</v>
      </c>
      <c r="P17" s="127">
        <f>SUM(D17:O17)</f>
        <v>347169</v>
      </c>
      <c r="Q17" s="42" t="s">
        <v>128</v>
      </c>
      <c r="R17" s="64"/>
    </row>
    <row r="18" spans="1:19">
      <c r="A18" s="134"/>
      <c r="B18" s="137"/>
      <c r="C18" s="48" t="s">
        <v>105</v>
      </c>
      <c r="D18" s="103">
        <f>D16+D17</f>
        <v>155560.22222222222</v>
      </c>
      <c r="E18" s="103">
        <f>E16+E17</f>
        <v>119692.99999999999</v>
      </c>
      <c r="F18" s="103">
        <f>F16+F17</f>
        <v>136707.11111111112</v>
      </c>
      <c r="G18" s="103">
        <f>G16+G17</f>
        <v>116935.55555555556</v>
      </c>
      <c r="H18" s="103">
        <f>H16+H17</f>
        <v>25055.888888888891</v>
      </c>
      <c r="I18" s="103">
        <v>0</v>
      </c>
      <c r="J18" s="103">
        <v>0</v>
      </c>
      <c r="K18" s="103">
        <f t="shared" ref="K18:P18" si="7">K16+K17</f>
        <v>53.888888888888893</v>
      </c>
      <c r="L18" s="103">
        <f t="shared" si="7"/>
        <v>41938.555555555562</v>
      </c>
      <c r="M18" s="103">
        <f t="shared" si="7"/>
        <v>87711</v>
      </c>
      <c r="N18" s="103">
        <f t="shared" si="7"/>
        <v>143210.88888888888</v>
      </c>
      <c r="O18" s="104">
        <f t="shared" si="7"/>
        <v>142416.77777777778</v>
      </c>
      <c r="P18" s="69">
        <f t="shared" si="7"/>
        <v>969282.88888888888</v>
      </c>
    </row>
    <row r="19" spans="1:19" ht="15" customHeight="1">
      <c r="A19" s="134"/>
      <c r="B19" s="138" t="s">
        <v>106</v>
      </c>
      <c r="C19" s="10" t="s">
        <v>107</v>
      </c>
      <c r="D19" s="76">
        <v>19250</v>
      </c>
      <c r="E19" s="76">
        <v>14889</v>
      </c>
      <c r="F19" s="76">
        <v>16947</v>
      </c>
      <c r="G19" s="76">
        <v>14425</v>
      </c>
      <c r="H19" s="76">
        <v>3067</v>
      </c>
      <c r="I19" s="76">
        <v>0</v>
      </c>
      <c r="J19" s="76">
        <v>0</v>
      </c>
      <c r="K19" s="76">
        <v>6</v>
      </c>
      <c r="L19" s="105">
        <v>5164</v>
      </c>
      <c r="M19" s="76">
        <v>10863</v>
      </c>
      <c r="N19" s="76">
        <v>17567</v>
      </c>
      <c r="O19" s="94">
        <v>17525</v>
      </c>
      <c r="P19" s="88">
        <f>SUM(D19:O19)</f>
        <v>119703</v>
      </c>
      <c r="Q19" s="42" t="s">
        <v>95</v>
      </c>
    </row>
    <row r="20" spans="1:19">
      <c r="A20" s="134"/>
      <c r="B20" s="136"/>
      <c r="C20" s="10" t="s">
        <v>108</v>
      </c>
      <c r="D20" s="62">
        <f t="shared" ref="D20:I20" si="8">IF(D8="","",D19*D$8)</f>
        <v>185112.41087962009</v>
      </c>
      <c r="E20" s="62">
        <f t="shared" si="8"/>
        <v>143124.43380355666</v>
      </c>
      <c r="F20" s="62">
        <f t="shared" si="8"/>
        <v>163408.65555458594</v>
      </c>
      <c r="G20" s="62">
        <f t="shared" si="8"/>
        <v>139148.45673725998</v>
      </c>
      <c r="H20" s="62">
        <f t="shared" si="8"/>
        <v>29599.281146155801</v>
      </c>
      <c r="I20" s="62">
        <f t="shared" si="8"/>
        <v>0</v>
      </c>
      <c r="J20" s="62">
        <v>0</v>
      </c>
      <c r="K20" s="62">
        <f t="shared" ref="K20:P20" si="9">IF(K8="","",K19*K$8)</f>
        <v>58.431828017408122</v>
      </c>
      <c r="L20" s="62">
        <f t="shared" si="9"/>
        <v>50814.78441295855</v>
      </c>
      <c r="M20" s="62">
        <f t="shared" si="9"/>
        <v>107258.32458249643</v>
      </c>
      <c r="N20" s="62">
        <f t="shared" si="9"/>
        <v>173084.2225598369</v>
      </c>
      <c r="O20" s="102">
        <f t="shared" si="9"/>
        <v>171513.46461029793</v>
      </c>
      <c r="P20" s="68">
        <f t="shared" si="9"/>
        <v>1164756.5545644478</v>
      </c>
      <c r="Q20" s="51" t="s">
        <v>109</v>
      </c>
      <c r="R20" s="23"/>
    </row>
    <row r="21" spans="1:19">
      <c r="A21" s="134"/>
      <c r="B21" s="52" t="s">
        <v>110</v>
      </c>
      <c r="C21" s="10"/>
      <c r="D21" s="101">
        <f t="shared" ref="D21:O21" si="10">IF(D20="",0,D18/D20)</f>
        <v>0.84035544393284434</v>
      </c>
      <c r="E21" s="101">
        <f t="shared" si="10"/>
        <v>0.83628627774543973</v>
      </c>
      <c r="F21" s="101">
        <f t="shared" si="10"/>
        <v>0.83659651104249322</v>
      </c>
      <c r="G21" s="101">
        <f t="shared" si="10"/>
        <v>0.8403654506665007</v>
      </c>
      <c r="H21" s="101">
        <f t="shared" si="10"/>
        <v>0.84650329057545426</v>
      </c>
      <c r="I21" s="101">
        <v>0</v>
      </c>
      <c r="J21" s="101">
        <v>0</v>
      </c>
      <c r="K21" s="53">
        <v>0</v>
      </c>
      <c r="L21" s="101">
        <f t="shared" si="10"/>
        <v>0.82532192235101931</v>
      </c>
      <c r="M21" s="101">
        <f t="shared" si="10"/>
        <v>0.81775470893672364</v>
      </c>
      <c r="N21" s="101">
        <f t="shared" si="10"/>
        <v>0.82740579569220685</v>
      </c>
      <c r="O21" s="115">
        <f t="shared" si="10"/>
        <v>0.83035333757246521</v>
      </c>
      <c r="P21" s="119">
        <f>IF(P20=0,0,P18/P20)</f>
        <v>0.83217637633414743</v>
      </c>
    </row>
    <row r="22" spans="1:19" ht="15.75" thickBot="1">
      <c r="A22" s="135"/>
      <c r="B22" s="54" t="s">
        <v>111</v>
      </c>
      <c r="C22" s="55"/>
      <c r="D22" s="83">
        <v>507.2</v>
      </c>
      <c r="E22" s="83">
        <v>391</v>
      </c>
      <c r="F22" s="83">
        <v>452.8</v>
      </c>
      <c r="G22" s="83">
        <v>389</v>
      </c>
      <c r="H22" s="83">
        <v>86.1</v>
      </c>
      <c r="I22" s="83">
        <v>0</v>
      </c>
      <c r="J22" s="83">
        <v>0</v>
      </c>
      <c r="K22" s="83">
        <v>0.2</v>
      </c>
      <c r="L22" s="83">
        <v>143.30000000000001</v>
      </c>
      <c r="M22" s="83">
        <v>297</v>
      </c>
      <c r="N22" s="83">
        <v>476</v>
      </c>
      <c r="O22" s="87">
        <v>471</v>
      </c>
      <c r="P22" s="88">
        <f>SUM(D22:O22)</f>
        <v>3213.6</v>
      </c>
      <c r="Q22" s="23"/>
      <c r="S22" t="s">
        <v>112</v>
      </c>
    </row>
    <row r="23" spans="1:19">
      <c r="A23" s="134" t="s">
        <v>4</v>
      </c>
      <c r="B23" s="136"/>
      <c r="C23" s="10" t="s">
        <v>114</v>
      </c>
      <c r="D23" s="82">
        <v>0</v>
      </c>
      <c r="E23" s="82">
        <v>0</v>
      </c>
      <c r="F23" s="82">
        <v>0</v>
      </c>
      <c r="G23" s="82">
        <v>0</v>
      </c>
      <c r="H23" s="82">
        <v>0</v>
      </c>
      <c r="I23" s="82">
        <v>0</v>
      </c>
      <c r="J23" s="82">
        <v>0</v>
      </c>
      <c r="K23" s="82">
        <v>0</v>
      </c>
      <c r="L23" s="82">
        <v>0</v>
      </c>
      <c r="M23" s="82">
        <v>0</v>
      </c>
      <c r="N23" s="82">
        <v>0</v>
      </c>
      <c r="O23" s="107">
        <v>0</v>
      </c>
      <c r="P23" s="120">
        <f>SUM(D23:O23)</f>
        <v>0</v>
      </c>
      <c r="Q23" s="42"/>
    </row>
    <row r="24" spans="1:19">
      <c r="A24" s="134"/>
      <c r="B24" s="137"/>
      <c r="C24" s="48" t="s">
        <v>103</v>
      </c>
      <c r="D24" s="100">
        <v>0</v>
      </c>
      <c r="E24" s="100">
        <f t="shared" ref="E24" si="11">E23/3.6*1000</f>
        <v>0</v>
      </c>
      <c r="F24" s="100">
        <v>0</v>
      </c>
      <c r="G24" s="100">
        <v>0</v>
      </c>
      <c r="H24" s="100">
        <v>0</v>
      </c>
      <c r="I24" s="97">
        <v>0</v>
      </c>
      <c r="J24" s="97">
        <v>0</v>
      </c>
      <c r="K24" s="97">
        <v>0</v>
      </c>
      <c r="L24" s="97">
        <v>0</v>
      </c>
      <c r="M24" s="97">
        <v>0</v>
      </c>
      <c r="N24" s="97">
        <v>0</v>
      </c>
      <c r="O24" s="108">
        <v>0</v>
      </c>
      <c r="P24" s="69">
        <f t="shared" ref="P24:P26" si="12">SUM(D24:O24)</f>
        <v>0</v>
      </c>
      <c r="Q24" s="51" t="s">
        <v>109</v>
      </c>
    </row>
    <row r="25" spans="1:19" ht="17.25">
      <c r="A25" s="134"/>
      <c r="B25" s="138" t="s">
        <v>106</v>
      </c>
      <c r="C25" s="10" t="s">
        <v>107</v>
      </c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79">
        <v>0</v>
      </c>
      <c r="N25" s="79">
        <v>0</v>
      </c>
      <c r="O25" s="109">
        <v>0</v>
      </c>
      <c r="P25" s="66"/>
    </row>
    <row r="26" spans="1:19">
      <c r="A26" s="134"/>
      <c r="B26" s="137"/>
      <c r="C26" s="72" t="s">
        <v>108</v>
      </c>
      <c r="D26" s="97">
        <v>0</v>
      </c>
      <c r="E26" s="97">
        <v>0</v>
      </c>
      <c r="F26" s="100">
        <v>0</v>
      </c>
      <c r="G26" s="97">
        <v>0</v>
      </c>
      <c r="H26" s="97">
        <v>0</v>
      </c>
      <c r="I26" s="97">
        <v>0</v>
      </c>
      <c r="J26" s="100">
        <f>IF(J7="",0,J25*J$8)</f>
        <v>0</v>
      </c>
      <c r="K26" s="97">
        <v>0</v>
      </c>
      <c r="L26" s="97">
        <v>0</v>
      </c>
      <c r="M26" s="97">
        <v>0</v>
      </c>
      <c r="N26" s="97">
        <v>0</v>
      </c>
      <c r="O26" s="108">
        <v>0</v>
      </c>
      <c r="P26" s="69">
        <f t="shared" si="12"/>
        <v>0</v>
      </c>
    </row>
    <row r="27" spans="1:19">
      <c r="A27" s="134"/>
      <c r="B27" s="56" t="s">
        <v>110</v>
      </c>
      <c r="C27" s="10"/>
      <c r="D27" s="101">
        <v>0</v>
      </c>
      <c r="E27" s="101">
        <v>0</v>
      </c>
      <c r="F27" s="101">
        <v>0</v>
      </c>
      <c r="G27" s="101">
        <v>0</v>
      </c>
      <c r="H27" s="101">
        <v>0</v>
      </c>
      <c r="I27" s="101">
        <v>0</v>
      </c>
      <c r="J27" s="101">
        <v>0</v>
      </c>
      <c r="K27" s="101">
        <v>0</v>
      </c>
      <c r="L27" s="101">
        <v>0</v>
      </c>
      <c r="M27" s="101">
        <v>0</v>
      </c>
      <c r="N27" s="101">
        <v>0</v>
      </c>
      <c r="O27" s="111">
        <v>0</v>
      </c>
      <c r="P27" s="70">
        <v>0</v>
      </c>
    </row>
    <row r="28" spans="1:19" ht="15.75" thickBot="1">
      <c r="A28" s="135"/>
      <c r="B28" s="54" t="s">
        <v>111</v>
      </c>
      <c r="C28" s="57"/>
      <c r="D28" s="99">
        <v>0</v>
      </c>
      <c r="E28" s="99">
        <v>0</v>
      </c>
      <c r="F28" s="99">
        <v>0</v>
      </c>
      <c r="G28" s="99">
        <v>0</v>
      </c>
      <c r="H28" s="99">
        <v>0</v>
      </c>
      <c r="I28" s="99">
        <v>0</v>
      </c>
      <c r="J28" s="99">
        <v>0</v>
      </c>
      <c r="K28" s="99">
        <v>0</v>
      </c>
      <c r="L28" s="98">
        <v>0</v>
      </c>
      <c r="M28" s="98">
        <v>0</v>
      </c>
      <c r="N28" s="98">
        <v>0</v>
      </c>
      <c r="O28" s="110">
        <v>0</v>
      </c>
      <c r="P28" s="71"/>
      <c r="Q28" s="23"/>
      <c r="S28" t="s">
        <v>112</v>
      </c>
    </row>
    <row r="29" spans="1:19">
      <c r="A29" s="134" t="s">
        <v>5</v>
      </c>
      <c r="B29" s="136"/>
      <c r="C29" s="10" t="s">
        <v>114</v>
      </c>
      <c r="D29" s="82">
        <f t="shared" ref="D29:O29" si="13">D12-D15</f>
        <v>457.4</v>
      </c>
      <c r="E29" s="82">
        <f t="shared" si="13"/>
        <v>371.61</v>
      </c>
      <c r="F29" s="82">
        <f t="shared" si="13"/>
        <v>337.89</v>
      </c>
      <c r="G29" s="82">
        <f t="shared" si="13"/>
        <v>248.31999999999994</v>
      </c>
      <c r="H29" s="82">
        <f t="shared" si="13"/>
        <v>121.78</v>
      </c>
      <c r="I29" s="82">
        <f t="shared" si="13"/>
        <v>108.54</v>
      </c>
      <c r="J29" s="82">
        <f t="shared" si="13"/>
        <v>103.39</v>
      </c>
      <c r="K29" s="82">
        <f t="shared" si="13"/>
        <v>101.46</v>
      </c>
      <c r="L29" s="82">
        <f t="shared" si="13"/>
        <v>146.75</v>
      </c>
      <c r="M29" s="82">
        <f t="shared" si="13"/>
        <v>161.23999999999995</v>
      </c>
      <c r="N29" s="82">
        <f t="shared" si="13"/>
        <v>231.53999999999996</v>
      </c>
      <c r="O29" s="116">
        <f t="shared" si="13"/>
        <v>455.69</v>
      </c>
      <c r="P29" s="121">
        <f>SUM(D29:O29)</f>
        <v>2845.61</v>
      </c>
      <c r="Q29" s="42"/>
    </row>
    <row r="30" spans="1:19">
      <c r="A30" s="134"/>
      <c r="B30" s="137"/>
      <c r="C30" s="48" t="s">
        <v>103</v>
      </c>
      <c r="D30" s="97">
        <f t="shared" ref="D30:I30" si="14">D29/3.6*1000</f>
        <v>127055.55555555555</v>
      </c>
      <c r="E30" s="97">
        <f t="shared" si="14"/>
        <v>103225</v>
      </c>
      <c r="F30" s="97">
        <f t="shared" si="14"/>
        <v>93858.333333333328</v>
      </c>
      <c r="G30" s="97">
        <f t="shared" si="14"/>
        <v>68977.777777777766</v>
      </c>
      <c r="H30" s="97">
        <f t="shared" si="14"/>
        <v>33827.777777777774</v>
      </c>
      <c r="I30" s="97">
        <f t="shared" si="14"/>
        <v>30150.000000000004</v>
      </c>
      <c r="J30" s="97">
        <f t="shared" ref="J30:O30" si="15">J29/3.6*1000</f>
        <v>28719.444444444445</v>
      </c>
      <c r="K30" s="97">
        <f t="shared" si="15"/>
        <v>28183.333333333328</v>
      </c>
      <c r="L30" s="97">
        <f t="shared" si="15"/>
        <v>40763.888888888883</v>
      </c>
      <c r="M30" s="97">
        <f t="shared" si="15"/>
        <v>44788.888888888876</v>
      </c>
      <c r="N30" s="49">
        <f t="shared" si="15"/>
        <v>64316.66666666665</v>
      </c>
      <c r="O30" s="50">
        <f t="shared" si="15"/>
        <v>126580.55555555555</v>
      </c>
      <c r="P30" s="122">
        <f t="shared" ref="P30" si="16">SUM(D30:O30)</f>
        <v>790447.22222222202</v>
      </c>
      <c r="Q30" s="51" t="s">
        <v>109</v>
      </c>
    </row>
    <row r="31" spans="1:19" ht="17.25">
      <c r="A31" s="134"/>
      <c r="B31" s="138" t="s">
        <v>106</v>
      </c>
      <c r="C31" s="10" t="s">
        <v>107</v>
      </c>
      <c r="D31" s="95">
        <v>14651</v>
      </c>
      <c r="E31" s="95">
        <v>11993</v>
      </c>
      <c r="F31" s="95">
        <v>11032</v>
      </c>
      <c r="G31" s="95">
        <v>8593</v>
      </c>
      <c r="H31" s="95">
        <v>4802</v>
      </c>
      <c r="I31" s="79">
        <v>4437</v>
      </c>
      <c r="J31" s="79">
        <v>4194</v>
      </c>
      <c r="K31" s="95">
        <v>4130</v>
      </c>
      <c r="L31" s="95">
        <v>5260</v>
      </c>
      <c r="M31" s="95">
        <v>5108</v>
      </c>
      <c r="N31" s="95">
        <v>7392</v>
      </c>
      <c r="O31" s="112">
        <v>14996</v>
      </c>
      <c r="P31" s="123">
        <f>SUM(D31:O31)</f>
        <v>96588</v>
      </c>
    </row>
    <row r="32" spans="1:19">
      <c r="A32" s="134"/>
      <c r="B32" s="137"/>
      <c r="C32" s="72" t="s">
        <v>108</v>
      </c>
      <c r="D32" s="97">
        <f t="shared" ref="D32:O32" si="17">IF(D15="","",D31*D$8)</f>
        <v>140887.37308037994</v>
      </c>
      <c r="E32" s="97">
        <f t="shared" si="17"/>
        <v>115285.87108644335</v>
      </c>
      <c r="F32" s="97">
        <f t="shared" si="17"/>
        <v>106374.24252541407</v>
      </c>
      <c r="G32" s="97">
        <f t="shared" si="17"/>
        <v>82891.00095274004</v>
      </c>
      <c r="H32" s="97">
        <f t="shared" si="17"/>
        <v>46343.576153844202</v>
      </c>
      <c r="I32" s="97">
        <f t="shared" si="17"/>
        <v>43159.584870000006</v>
      </c>
      <c r="J32" s="97">
        <f t="shared" si="17"/>
        <v>41003.608999999997</v>
      </c>
      <c r="K32" s="97">
        <f t="shared" si="17"/>
        <v>40220.574951982591</v>
      </c>
      <c r="L32" s="97">
        <f t="shared" si="17"/>
        <v>51759.443457041438</v>
      </c>
      <c r="M32" s="97">
        <f t="shared" si="17"/>
        <v>50435.010767503612</v>
      </c>
      <c r="N32" s="97">
        <f t="shared" si="17"/>
        <v>72831.933350163061</v>
      </c>
      <c r="O32" s="108">
        <f t="shared" si="17"/>
        <v>146762.67704970203</v>
      </c>
      <c r="P32" s="124">
        <f>SUM(D32:O32)</f>
        <v>937954.89724521432</v>
      </c>
    </row>
    <row r="33" spans="1:19">
      <c r="A33" s="134"/>
      <c r="B33" s="56" t="s">
        <v>110</v>
      </c>
      <c r="C33" s="10"/>
      <c r="D33" s="101">
        <f t="shared" ref="D33:K33" si="18">IF(D32="",0,D30/D32)</f>
        <v>0.90182358274979701</v>
      </c>
      <c r="E33" s="101">
        <f t="shared" si="18"/>
        <v>0.89538292097042926</v>
      </c>
      <c r="F33" s="101">
        <f t="shared" si="18"/>
        <v>0.88234079138950816</v>
      </c>
      <c r="G33" s="101">
        <f t="shared" si="18"/>
        <v>0.83215037802601954</v>
      </c>
      <c r="H33" s="101">
        <f t="shared" si="18"/>
        <v>0.72993455803845553</v>
      </c>
      <c r="I33" s="101">
        <f t="shared" si="18"/>
        <v>0.69857020383338086</v>
      </c>
      <c r="J33" s="101">
        <f t="shared" si="18"/>
        <v>0.70041260135039451</v>
      </c>
      <c r="K33" s="101">
        <f t="shared" si="18"/>
        <v>0.70071930515613101</v>
      </c>
      <c r="L33" s="101">
        <f t="shared" ref="L33:O33" si="19">IF(L32="",0,L30/L32)</f>
        <v>0.78756428134165535</v>
      </c>
      <c r="M33" s="101">
        <f t="shared" si="19"/>
        <v>0.88805153815387594</v>
      </c>
      <c r="N33" s="93">
        <f t="shared" si="19"/>
        <v>0.88308333595160082</v>
      </c>
      <c r="O33" s="114">
        <f t="shared" si="19"/>
        <v>0.86248464596137275</v>
      </c>
      <c r="P33" s="125">
        <f>P30/P32</f>
        <v>0.84273478878758001</v>
      </c>
    </row>
    <row r="34" spans="1:19" ht="15.75" thickBot="1">
      <c r="A34" s="135"/>
      <c r="B34" s="54" t="s">
        <v>111</v>
      </c>
      <c r="C34" s="57"/>
      <c r="D34" s="99">
        <v>485.4</v>
      </c>
      <c r="E34" s="99">
        <v>315.5</v>
      </c>
      <c r="F34" s="99">
        <v>330.7</v>
      </c>
      <c r="G34" s="99">
        <v>211</v>
      </c>
      <c r="H34" s="99">
        <v>83.8</v>
      </c>
      <c r="I34" s="99">
        <v>91.9</v>
      </c>
      <c r="J34" s="99">
        <v>88.5</v>
      </c>
      <c r="K34" s="99">
        <v>86.5</v>
      </c>
      <c r="L34" s="98">
        <v>126.1</v>
      </c>
      <c r="M34" s="99">
        <v>123.6</v>
      </c>
      <c r="N34" s="99">
        <v>186.4</v>
      </c>
      <c r="O34" s="113">
        <v>349.8</v>
      </c>
      <c r="P34" s="126">
        <f>SUM(D34:O34)</f>
        <v>2479.1999999999998</v>
      </c>
      <c r="Q34" s="23"/>
      <c r="S34" t="s">
        <v>112</v>
      </c>
    </row>
    <row r="36" spans="1:19">
      <c r="A36" s="39" t="s">
        <v>118</v>
      </c>
      <c r="B36" s="39"/>
      <c r="D36" s="93">
        <f>1-1/(D38/$B$40+D39/$B$41)</f>
        <v>0.17130878625509161</v>
      </c>
      <c r="E36" s="93">
        <f t="shared" ref="E36:O36" si="20">1-1/(E38/$B$40+E39/$B$41)</f>
        <v>0.16638070366544722</v>
      </c>
      <c r="F36" s="93">
        <f t="shared" si="20"/>
        <v>0.16679430857070876</v>
      </c>
      <c r="G36" s="93">
        <f t="shared" si="20"/>
        <v>0.17140463145897489</v>
      </c>
      <c r="H36" s="93">
        <f t="shared" si="20"/>
        <v>0.17500326110156716</v>
      </c>
      <c r="I36" s="93" t="e">
        <f t="shared" si="20"/>
        <v>#DIV/0!</v>
      </c>
      <c r="J36" s="93" t="e">
        <f t="shared" si="20"/>
        <v>#DIV/0!</v>
      </c>
      <c r="K36" s="93">
        <f t="shared" si="20"/>
        <v>0.20514872116777649</v>
      </c>
      <c r="L36" s="93">
        <f t="shared" si="20"/>
        <v>0.15648952715158437</v>
      </c>
      <c r="M36" s="93">
        <f t="shared" si="20"/>
        <v>0.15157968522198961</v>
      </c>
      <c r="N36" s="93">
        <f t="shared" si="20"/>
        <v>0.16073914720603089</v>
      </c>
      <c r="O36" s="93">
        <f t="shared" si="20"/>
        <v>0.16178385160446884</v>
      </c>
    </row>
    <row r="37" spans="1:19">
      <c r="E37" s="62"/>
      <c r="G37" s="62"/>
      <c r="H37" s="62"/>
    </row>
    <row r="38" spans="1:19" ht="18.75">
      <c r="A38" s="90" t="s">
        <v>119</v>
      </c>
      <c r="B38" t="s">
        <v>122</v>
      </c>
      <c r="D38" s="92">
        <f t="shared" ref="D38:O38" si="21">D16/D$20</f>
        <v>0.54006223433195333</v>
      </c>
      <c r="E38" s="92">
        <f t="shared" si="21"/>
        <v>0.538866760555062</v>
      </c>
      <c r="F38" s="92">
        <f t="shared" si="21"/>
        <v>0.5389011421227603</v>
      </c>
      <c r="G38" s="92">
        <f t="shared" si="21"/>
        <v>0.53993092929098752</v>
      </c>
      <c r="H38" s="92">
        <f t="shared" si="21"/>
        <v>0.54777981967966349</v>
      </c>
      <c r="I38" s="92" t="e">
        <f t="shared" si="21"/>
        <v>#DIV/0!</v>
      </c>
      <c r="J38" s="92" t="e">
        <f t="shared" si="21"/>
        <v>#DIV/0!</v>
      </c>
      <c r="K38" s="92">
        <f t="shared" si="21"/>
        <v>0.6655429105744054</v>
      </c>
      <c r="L38" s="92">
        <f t="shared" si="21"/>
        <v>0.52997480687309284</v>
      </c>
      <c r="M38" s="92">
        <f t="shared" si="21"/>
        <v>0.52070550437363639</v>
      </c>
      <c r="N38" s="92">
        <f t="shared" si="21"/>
        <v>0.52800242296662747</v>
      </c>
      <c r="O38" s="92">
        <f t="shared" si="21"/>
        <v>0.53291896344964751</v>
      </c>
    </row>
    <row r="39" spans="1:19" ht="18.75">
      <c r="A39" s="90" t="s">
        <v>120</v>
      </c>
      <c r="B39" t="s">
        <v>121</v>
      </c>
      <c r="D39" s="92">
        <f t="shared" ref="D39:O39" si="22">D17/D$20</f>
        <v>0.30029320960089095</v>
      </c>
      <c r="E39" s="92">
        <f t="shared" si="22"/>
        <v>0.29741951719037774</v>
      </c>
      <c r="F39" s="92">
        <f t="shared" si="22"/>
        <v>0.29769536891973275</v>
      </c>
      <c r="G39" s="92">
        <f t="shared" si="22"/>
        <v>0.30043452137551313</v>
      </c>
      <c r="H39" s="92">
        <f t="shared" si="22"/>
        <v>0.29872347089579071</v>
      </c>
      <c r="I39" s="92" t="e">
        <f t="shared" si="22"/>
        <v>#DIV/0!</v>
      </c>
      <c r="J39" s="92" t="e">
        <f t="shared" si="22"/>
        <v>#DIV/0!</v>
      </c>
      <c r="K39" s="92">
        <f t="shared" si="22"/>
        <v>0.25670940836441353</v>
      </c>
      <c r="L39" s="92">
        <f t="shared" si="22"/>
        <v>0.29534711547792636</v>
      </c>
      <c r="M39" s="92">
        <f t="shared" si="22"/>
        <v>0.29704920456308737</v>
      </c>
      <c r="N39" s="92">
        <f t="shared" si="22"/>
        <v>0.29940337272557949</v>
      </c>
      <c r="O39" s="92">
        <f t="shared" si="22"/>
        <v>0.29743437412281765</v>
      </c>
    </row>
    <row r="40" spans="1:19" ht="18.75">
      <c r="A40" s="90" t="s">
        <v>123</v>
      </c>
      <c r="B40" s="91">
        <v>0.9</v>
      </c>
    </row>
    <row r="41" spans="1:19" ht="18.75">
      <c r="A41" s="90" t="s">
        <v>124</v>
      </c>
      <c r="B41" s="91">
        <v>0.495</v>
      </c>
    </row>
    <row r="43" spans="1:19">
      <c r="B43" t="s">
        <v>125</v>
      </c>
      <c r="D43" s="92">
        <f>D17/D16</f>
        <v>0.55603445401500418</v>
      </c>
      <c r="E43" s="92">
        <f t="shared" ref="E43:O43" si="23">E17/E16</f>
        <v>0.55193517017828209</v>
      </c>
      <c r="F43" s="92">
        <f t="shared" si="23"/>
        <v>0.55241183521544379</v>
      </c>
      <c r="G43" s="92">
        <f t="shared" si="23"/>
        <v>0.55643139719747103</v>
      </c>
      <c r="H43" s="92">
        <f t="shared" si="23"/>
        <v>0.54533493232825081</v>
      </c>
      <c r="I43" s="92" t="e">
        <f t="shared" si="23"/>
        <v>#DIV/0!</v>
      </c>
      <c r="J43" s="92" t="e">
        <f t="shared" si="23"/>
        <v>#DIV/0!</v>
      </c>
      <c r="K43" s="92">
        <f t="shared" si="23"/>
        <v>0.38571428571428568</v>
      </c>
      <c r="L43" s="92">
        <f t="shared" si="23"/>
        <v>0.5572851985559566</v>
      </c>
      <c r="M43" s="92">
        <f t="shared" si="23"/>
        <v>0.57047448522829003</v>
      </c>
      <c r="N43" s="92">
        <f t="shared" si="23"/>
        <v>0.56704924012158053</v>
      </c>
      <c r="O43" s="92">
        <f t="shared" si="23"/>
        <v>0.55812308159854118</v>
      </c>
    </row>
  </sheetData>
  <mergeCells count="9">
    <mergeCell ref="A29:A34"/>
    <mergeCell ref="B29:B30"/>
    <mergeCell ref="B31:B32"/>
    <mergeCell ref="A15:A22"/>
    <mergeCell ref="A23:A28"/>
    <mergeCell ref="B15:B18"/>
    <mergeCell ref="B19:B20"/>
    <mergeCell ref="B23:B24"/>
    <mergeCell ref="B25:B26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  <ignoredErrors>
    <ignoredError sqref="P33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Zdroje</vt:lpstr>
      <vt:lpstr>PBZ 2021 VM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Eichler</dc:creator>
  <cp:lastModifiedBy>Jiří Malý</cp:lastModifiedBy>
  <cp:lastPrinted>2019-03-15T09:31:44Z</cp:lastPrinted>
  <dcterms:created xsi:type="dcterms:W3CDTF">2019-03-14T12:34:45Z</dcterms:created>
  <dcterms:modified xsi:type="dcterms:W3CDTF">2023-01-31T10:07:11Z</dcterms:modified>
</cp:coreProperties>
</file>